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11490" tabRatio="604"/>
  </bookViews>
  <sheets>
    <sheet name="OPĆI DIO" sheetId="4" r:id="rId1"/>
    <sheet name="PRIHODI 2021" sheetId="3" r:id="rId2"/>
    <sheet name="RASHODI 2021" sheetId="5" r:id="rId3"/>
  </sheets>
  <definedNames>
    <definedName name="_xlnm.Print_Area" localSheetId="1">'PRIHODI 2021'!$A$1:$BD$82</definedName>
  </definedNames>
  <calcPr calcId="162913"/>
</workbook>
</file>

<file path=xl/calcChain.xml><?xml version="1.0" encoding="utf-8"?>
<calcChain xmlns="http://schemas.openxmlformats.org/spreadsheetml/2006/main">
  <c r="AK14" i="5" l="1"/>
  <c r="AK15" i="5"/>
  <c r="AK16" i="5"/>
  <c r="AK17" i="5"/>
  <c r="AK21" i="5"/>
  <c r="AK23" i="5"/>
  <c r="AK31" i="5"/>
  <c r="AK32" i="5"/>
  <c r="AK34" i="5"/>
  <c r="AK35" i="5"/>
  <c r="AK36" i="5"/>
  <c r="AK37" i="5"/>
  <c r="AK38" i="5"/>
  <c r="AK39" i="5"/>
  <c r="AK40" i="5"/>
  <c r="AK41" i="5"/>
  <c r="AK44" i="5"/>
  <c r="AK45" i="5"/>
  <c r="AK46" i="5"/>
  <c r="AK47" i="5"/>
  <c r="AK49" i="5"/>
  <c r="AK50" i="5"/>
  <c r="AK51" i="5"/>
  <c r="AK52" i="5"/>
  <c r="AK53" i="5"/>
  <c r="AK54" i="5"/>
  <c r="AK55" i="5"/>
  <c r="AK56" i="5"/>
  <c r="AK57" i="5"/>
  <c r="AK58" i="5"/>
  <c r="AK59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5" i="5"/>
  <c r="AK76" i="5"/>
  <c r="AK77" i="5"/>
  <c r="AK78" i="5"/>
  <c r="AK79" i="5"/>
  <c r="AK80" i="5"/>
  <c r="AK81" i="5"/>
  <c r="AK83" i="5"/>
  <c r="AK85" i="5"/>
  <c r="AK86" i="5"/>
  <c r="AK87" i="5"/>
  <c r="AK88" i="5"/>
  <c r="AK89" i="5"/>
  <c r="AK90" i="5"/>
  <c r="AK91" i="5"/>
  <c r="AK92" i="5"/>
  <c r="AK93" i="5"/>
  <c r="AK95" i="5"/>
  <c r="AK96" i="5"/>
  <c r="AK97" i="5"/>
  <c r="AK98" i="5"/>
  <c r="AK99" i="5"/>
  <c r="AK100" i="5"/>
  <c r="AK101" i="5"/>
  <c r="AK102" i="5"/>
  <c r="AK104" i="5"/>
  <c r="AK105" i="5"/>
  <c r="AK106" i="5"/>
  <c r="AK107" i="5"/>
  <c r="AK108" i="5"/>
  <c r="AK114" i="5"/>
  <c r="AK120" i="5"/>
  <c r="AK123" i="5"/>
  <c r="AK125" i="5"/>
  <c r="AK126" i="5"/>
  <c r="AK128" i="5"/>
  <c r="AK130" i="5"/>
  <c r="AK132" i="5"/>
  <c r="AK133" i="5"/>
  <c r="AK134" i="5"/>
  <c r="AK141" i="5"/>
  <c r="AK147" i="5"/>
  <c r="AK154" i="5"/>
  <c r="AK155" i="5"/>
  <c r="AK156" i="5"/>
  <c r="AK162" i="5"/>
  <c r="AK168" i="5"/>
  <c r="AK171" i="5"/>
  <c r="AK172" i="5"/>
  <c r="AK175" i="5"/>
  <c r="AK176" i="5"/>
  <c r="AK183" i="5"/>
  <c r="AK184" i="5"/>
  <c r="AK185" i="5"/>
  <c r="AK186" i="5"/>
  <c r="AK188" i="5"/>
  <c r="AK194" i="5"/>
  <c r="AK195" i="5"/>
  <c r="AK200" i="5"/>
  <c r="AK201" i="5"/>
  <c r="AK203" i="5"/>
  <c r="AK210" i="5"/>
  <c r="AK217" i="5"/>
  <c r="AK219" i="5"/>
  <c r="AK226" i="5"/>
  <c r="AK227" i="5"/>
  <c r="AK228" i="5"/>
  <c r="AK230" i="5"/>
  <c r="AK236" i="5"/>
  <c r="AK237" i="5"/>
  <c r="AK238" i="5"/>
  <c r="AK239" i="5"/>
  <c r="AK240" i="5"/>
  <c r="AK241" i="5"/>
  <c r="AK242" i="5"/>
  <c r="AK243" i="5"/>
  <c r="AK249" i="5"/>
  <c r="AK256" i="5"/>
  <c r="AK257" i="5"/>
  <c r="AK259" i="5"/>
  <c r="AK265" i="5"/>
  <c r="AK271" i="5"/>
  <c r="AK277" i="5"/>
  <c r="AK282" i="5"/>
  <c r="AK285" i="5"/>
  <c r="AK286" i="5"/>
  <c r="AK287" i="5"/>
  <c r="AK288" i="5"/>
  <c r="AK289" i="5"/>
  <c r="AK290" i="5"/>
  <c r="AK292" i="5"/>
  <c r="AK293" i="5"/>
  <c r="AK294" i="5"/>
  <c r="AK301" i="5"/>
  <c r="AK302" i="5"/>
  <c r="AK303" i="5"/>
  <c r="AK304" i="5"/>
  <c r="AK311" i="5"/>
  <c r="AK312" i="5"/>
  <c r="AK313" i="5"/>
  <c r="AK314" i="5"/>
  <c r="AK321" i="5"/>
  <c r="AK323" i="5"/>
  <c r="AK326" i="5"/>
  <c r="AK327" i="5"/>
  <c r="AK330" i="5"/>
  <c r="AK331" i="5"/>
  <c r="AK332" i="5"/>
  <c r="AK333" i="5"/>
  <c r="AK336" i="5"/>
  <c r="AK338" i="5"/>
  <c r="AK342" i="5"/>
  <c r="AK346" i="5"/>
  <c r="AK347" i="5"/>
  <c r="AK348" i="5"/>
  <c r="AK349" i="5"/>
  <c r="AK350" i="5"/>
  <c r="AK351" i="5"/>
  <c r="AK352" i="5"/>
  <c r="R113" i="4"/>
  <c r="R112" i="4" s="1"/>
  <c r="R9" i="4"/>
  <c r="Q89" i="4"/>
  <c r="R89" i="4"/>
  <c r="P89" i="4"/>
  <c r="Q9" i="4"/>
  <c r="R74" i="4"/>
  <c r="R65" i="4"/>
  <c r="R62" i="4"/>
  <c r="R58" i="4"/>
  <c r="R54" i="4"/>
  <c r="R99" i="4"/>
  <c r="R97" i="4"/>
  <c r="R93" i="4"/>
  <c r="R91" i="4"/>
  <c r="R86" i="4"/>
  <c r="R81" i="4"/>
  <c r="R77" i="4"/>
  <c r="AJ255" i="5"/>
  <c r="AH167" i="5"/>
  <c r="AI167" i="5"/>
  <c r="AJ167" i="5"/>
  <c r="AJ166" i="5" s="1"/>
  <c r="AH153" i="5"/>
  <c r="AI153" i="5"/>
  <c r="AJ153" i="5"/>
  <c r="AJ152" i="5" s="1"/>
  <c r="AH209" i="5"/>
  <c r="AI209" i="5"/>
  <c r="AJ209" i="5"/>
  <c r="AK209" i="5" s="1"/>
  <c r="AK20" i="3"/>
  <c r="AJ339" i="5"/>
  <c r="AJ334" i="5"/>
  <c r="AK334" i="5" s="1"/>
  <c r="AI334" i="5"/>
  <c r="AJ329" i="5"/>
  <c r="AJ325" i="5"/>
  <c r="AK325" i="5" s="1"/>
  <c r="AJ322" i="5"/>
  <c r="AK322" i="5" s="1"/>
  <c r="AJ320" i="5"/>
  <c r="AK320" i="5" s="1"/>
  <c r="AJ310" i="5"/>
  <c r="AJ309" i="5" s="1"/>
  <c r="AI310" i="5"/>
  <c r="AI309" i="5" s="1"/>
  <c r="AI308" i="5" s="1"/>
  <c r="AI307" i="5" s="1"/>
  <c r="AI320" i="5"/>
  <c r="AI322" i="5"/>
  <c r="AI325" i="5"/>
  <c r="AJ300" i="5"/>
  <c r="AJ299" i="5" s="1"/>
  <c r="AJ284" i="5"/>
  <c r="AI284" i="5"/>
  <c r="AI300" i="5"/>
  <c r="AI299" i="5" s="1"/>
  <c r="AI298" i="5" s="1"/>
  <c r="AI297" i="5" s="1"/>
  <c r="AI363" i="5" s="1"/>
  <c r="AJ281" i="5"/>
  <c r="AJ276" i="5"/>
  <c r="AJ270" i="5"/>
  <c r="AJ264" i="5"/>
  <c r="AJ258" i="5"/>
  <c r="AK258" i="5" s="1"/>
  <c r="AI258" i="5"/>
  <c r="AJ248" i="5"/>
  <c r="AJ247" i="5"/>
  <c r="AJ246" i="5" s="1"/>
  <c r="AJ235" i="5"/>
  <c r="AJ234" i="5" s="1"/>
  <c r="AJ225" i="5"/>
  <c r="AI225" i="5"/>
  <c r="AI235" i="5"/>
  <c r="AI234" i="5" s="1"/>
  <c r="AI233" i="5" s="1"/>
  <c r="AI232" i="5" s="1"/>
  <c r="AI231" i="5" s="1"/>
  <c r="AJ218" i="5"/>
  <c r="AJ216" i="5"/>
  <c r="AJ208" i="5"/>
  <c r="AJ202" i="5"/>
  <c r="AJ193" i="5"/>
  <c r="AJ192" i="5" s="1"/>
  <c r="AJ191" i="5" s="1"/>
  <c r="AJ190" i="5" s="1"/>
  <c r="AJ189" i="5" s="1"/>
  <c r="AJ182" i="5"/>
  <c r="AJ181" i="5" s="1"/>
  <c r="AJ180" i="5" s="1"/>
  <c r="AJ179" i="5" s="1"/>
  <c r="AJ178" i="5" s="1"/>
  <c r="AH174" i="5"/>
  <c r="AI174" i="5"/>
  <c r="AI173" i="5" s="1"/>
  <c r="AJ174" i="5"/>
  <c r="AJ161" i="5"/>
  <c r="AJ160" i="5" s="1"/>
  <c r="AI152" i="5"/>
  <c r="AJ146" i="5"/>
  <c r="AJ140" i="5"/>
  <c r="AJ122" i="5"/>
  <c r="AJ121" i="5" s="1"/>
  <c r="AI122" i="5"/>
  <c r="AJ119" i="5"/>
  <c r="AJ118" i="5" s="1"/>
  <c r="AI119" i="5"/>
  <c r="AI118" i="5" s="1"/>
  <c r="AJ113" i="5"/>
  <c r="AJ103" i="5"/>
  <c r="AK103" i="5" s="1"/>
  <c r="AI113" i="5"/>
  <c r="AI112" i="5" s="1"/>
  <c r="AI111" i="5" s="1"/>
  <c r="AI110" i="5" s="1"/>
  <c r="AI109" i="5" s="1"/>
  <c r="AI131" i="5"/>
  <c r="AK131" i="5" s="1"/>
  <c r="AI103" i="5"/>
  <c r="AJ60" i="5"/>
  <c r="AJ48" i="5"/>
  <c r="AJ43" i="5"/>
  <c r="AJ37" i="5"/>
  <c r="AJ33" i="5"/>
  <c r="AK33" i="5" s="1"/>
  <c r="AI33" i="5"/>
  <c r="AJ30" i="5"/>
  <c r="AK30" i="5" s="1"/>
  <c r="AI30" i="5"/>
  <c r="AJ22" i="5"/>
  <c r="AJ21" i="5"/>
  <c r="AJ20" i="5" s="1"/>
  <c r="AI20" i="5"/>
  <c r="AJ13" i="5"/>
  <c r="AJ12" i="5" s="1"/>
  <c r="AI13" i="5"/>
  <c r="AI12" i="5" s="1"/>
  <c r="AI21" i="5"/>
  <c r="AI22" i="5"/>
  <c r="AI37" i="5"/>
  <c r="AI29" i="5" s="1"/>
  <c r="AI43" i="5"/>
  <c r="AI48" i="5"/>
  <c r="AI60" i="5"/>
  <c r="AK79" i="3"/>
  <c r="AK77" i="3"/>
  <c r="AK74" i="3"/>
  <c r="AK70" i="3"/>
  <c r="AK69" i="3" s="1"/>
  <c r="AJ70" i="3"/>
  <c r="AJ69" i="3" s="1"/>
  <c r="AJ77" i="3"/>
  <c r="AJ75" i="3" s="1"/>
  <c r="AJ74" i="3" s="1"/>
  <c r="AJ79" i="3"/>
  <c r="AK63" i="3"/>
  <c r="AK58" i="3"/>
  <c r="AK55" i="3"/>
  <c r="AK51" i="3"/>
  <c r="AK49" i="3"/>
  <c r="AJ49" i="3"/>
  <c r="AK40" i="3"/>
  <c r="AK33" i="3"/>
  <c r="AK32" i="3" s="1"/>
  <c r="AK31" i="3" s="1"/>
  <c r="AK29" i="3"/>
  <c r="AK27" i="3"/>
  <c r="AJ29" i="3"/>
  <c r="AK24" i="3"/>
  <c r="AK23" i="3" s="1"/>
  <c r="AJ24" i="3"/>
  <c r="AJ23" i="3" s="1"/>
  <c r="AK11" i="3"/>
  <c r="AJ11" i="3"/>
  <c r="AI306" i="5" l="1"/>
  <c r="AI305" i="5" s="1"/>
  <c r="AI360" i="5"/>
  <c r="AK22" i="5"/>
  <c r="AK43" i="5"/>
  <c r="AJ139" i="5"/>
  <c r="AJ173" i="5"/>
  <c r="AK173" i="5" s="1"/>
  <c r="AK174" i="5"/>
  <c r="AJ207" i="5"/>
  <c r="AJ233" i="5"/>
  <c r="AK234" i="5"/>
  <c r="AJ269" i="5"/>
  <c r="AJ298" i="5"/>
  <c r="AK299" i="5"/>
  <c r="AJ308" i="5"/>
  <c r="AK309" i="5"/>
  <c r="AK10" i="3"/>
  <c r="AK9" i="3" s="1"/>
  <c r="AK310" i="5"/>
  <c r="AK119" i="5"/>
  <c r="AK13" i="5"/>
  <c r="AJ11" i="5"/>
  <c r="AK12" i="5"/>
  <c r="AJ19" i="5"/>
  <c r="AK20" i="5"/>
  <c r="AK48" i="5"/>
  <c r="AJ112" i="5"/>
  <c r="AK113" i="5"/>
  <c r="AK118" i="5"/>
  <c r="AJ145" i="5"/>
  <c r="AJ159" i="5"/>
  <c r="AJ199" i="5"/>
  <c r="AJ224" i="5"/>
  <c r="AK225" i="5"/>
  <c r="AJ245" i="5"/>
  <c r="AJ263" i="5"/>
  <c r="AJ275" i="5"/>
  <c r="AJ283" i="5"/>
  <c r="AK284" i="5"/>
  <c r="AJ151" i="5"/>
  <c r="AK152" i="5"/>
  <c r="R53" i="4"/>
  <c r="AK300" i="5"/>
  <c r="AK235" i="5"/>
  <c r="AK167" i="5"/>
  <c r="AK153" i="5"/>
  <c r="AK122" i="5"/>
  <c r="AK60" i="5"/>
  <c r="AJ254" i="5"/>
  <c r="AI121" i="5"/>
  <c r="AI19" i="5"/>
  <c r="AI18" i="5" s="1"/>
  <c r="AI319" i="5"/>
  <c r="AI296" i="5"/>
  <c r="AI295" i="5" s="1"/>
  <c r="AJ29" i="5"/>
  <c r="AK29" i="5" s="1"/>
  <c r="AJ328" i="5"/>
  <c r="AJ319" i="5"/>
  <c r="AK319" i="5" s="1"/>
  <c r="AJ280" i="5"/>
  <c r="AJ215" i="5"/>
  <c r="AJ206" i="5"/>
  <c r="AJ165" i="5"/>
  <c r="AJ117" i="5"/>
  <c r="AI42" i="5"/>
  <c r="AI28" i="5" s="1"/>
  <c r="AI27" i="5" s="1"/>
  <c r="AJ42" i="5"/>
  <c r="AK68" i="3"/>
  <c r="AK57" i="3"/>
  <c r="AK54" i="3" s="1"/>
  <c r="AK26" i="3"/>
  <c r="AJ214" i="5" l="1"/>
  <c r="AJ279" i="5"/>
  <c r="AJ253" i="5"/>
  <c r="AJ150" i="5"/>
  <c r="AJ274" i="5"/>
  <c r="AJ262" i="5"/>
  <c r="AJ244" i="5"/>
  <c r="AJ223" i="5"/>
  <c r="AJ198" i="5"/>
  <c r="AJ158" i="5"/>
  <c r="AJ144" i="5"/>
  <c r="AJ18" i="5"/>
  <c r="AK18" i="5" s="1"/>
  <c r="AK19" i="5"/>
  <c r="AJ10" i="5"/>
  <c r="AJ307" i="5"/>
  <c r="AK308" i="5"/>
  <c r="AJ297" i="5"/>
  <c r="AK298" i="5"/>
  <c r="AJ268" i="5"/>
  <c r="AJ164" i="5"/>
  <c r="AJ111" i="5"/>
  <c r="AK112" i="5"/>
  <c r="AJ232" i="5"/>
  <c r="AK233" i="5"/>
  <c r="AJ205" i="5"/>
  <c r="AJ138" i="5"/>
  <c r="AJ116" i="5"/>
  <c r="AI117" i="5"/>
  <c r="AI116" i="5" s="1"/>
  <c r="AI115" i="5" s="1"/>
  <c r="AK121" i="5"/>
  <c r="AK42" i="5"/>
  <c r="AI26" i="5"/>
  <c r="AJ318" i="5"/>
  <c r="AJ317" i="5" s="1"/>
  <c r="AJ316" i="5" s="1"/>
  <c r="AJ315" i="5" s="1"/>
  <c r="AJ28" i="5"/>
  <c r="AJ213" i="5"/>
  <c r="AK8" i="3"/>
  <c r="AK7" i="3" s="1"/>
  <c r="AJ137" i="5" l="1"/>
  <c r="AJ231" i="5"/>
  <c r="AK231" i="5" s="1"/>
  <c r="AK232" i="5"/>
  <c r="AJ110" i="5"/>
  <c r="AK111" i="5"/>
  <c r="AJ163" i="5"/>
  <c r="AJ367" i="5"/>
  <c r="AJ267" i="5"/>
  <c r="AJ296" i="5"/>
  <c r="AK297" i="5"/>
  <c r="AJ363" i="5"/>
  <c r="AJ306" i="5"/>
  <c r="AK307" i="5"/>
  <c r="AJ360" i="5"/>
  <c r="AJ9" i="5"/>
  <c r="AJ143" i="5"/>
  <c r="AJ157" i="5"/>
  <c r="AJ368" i="5"/>
  <c r="AJ197" i="5"/>
  <c r="AJ222" i="5"/>
  <c r="AJ261" i="5"/>
  <c r="AJ273" i="5"/>
  <c r="AJ362" i="5"/>
  <c r="AJ149" i="5"/>
  <c r="AJ366" i="5"/>
  <c r="AJ252" i="5"/>
  <c r="AJ278" i="5"/>
  <c r="AJ212" i="5"/>
  <c r="AJ115" i="5"/>
  <c r="AK115" i="5" s="1"/>
  <c r="AK116" i="5"/>
  <c r="AI25" i="5"/>
  <c r="AK117" i="5"/>
  <c r="AJ27" i="5"/>
  <c r="AK28" i="5"/>
  <c r="AJ204" i="5" l="1"/>
  <c r="AJ251" i="5"/>
  <c r="AJ365" i="5"/>
  <c r="AJ221" i="5"/>
  <c r="AJ369" i="5"/>
  <c r="AJ196" i="5"/>
  <c r="AJ361" i="5"/>
  <c r="AJ305" i="5"/>
  <c r="AK305" i="5" s="1"/>
  <c r="AK306" i="5"/>
  <c r="AJ148" i="5"/>
  <c r="AJ109" i="5"/>
  <c r="AK109" i="5" s="1"/>
  <c r="AK110" i="5"/>
  <c r="AJ272" i="5"/>
  <c r="AJ260" i="5"/>
  <c r="AJ364" i="5"/>
  <c r="AJ142" i="5"/>
  <c r="AJ359" i="5"/>
  <c r="AJ8" i="5"/>
  <c r="AJ295" i="5"/>
  <c r="AK295" i="5" s="1"/>
  <c r="AK296" i="5"/>
  <c r="AJ266" i="5"/>
  <c r="AJ136" i="5"/>
  <c r="AJ358" i="5"/>
  <c r="AJ26" i="5"/>
  <c r="AJ357" i="5"/>
  <c r="AJ370" i="5" s="1"/>
  <c r="AK27" i="5"/>
  <c r="AI329" i="5"/>
  <c r="AK329" i="5" s="1"/>
  <c r="AI339" i="5"/>
  <c r="AK339" i="5" s="1"/>
  <c r="AI344" i="5"/>
  <c r="AI283" i="5"/>
  <c r="AK283" i="5" s="1"/>
  <c r="AI281" i="5"/>
  <c r="AK281" i="5" s="1"/>
  <c r="AI276" i="5"/>
  <c r="AI270" i="5"/>
  <c r="AI264" i="5"/>
  <c r="AI255" i="5"/>
  <c r="AK255" i="5" s="1"/>
  <c r="AI248" i="5"/>
  <c r="AK248" i="5" s="1"/>
  <c r="AI247" i="5"/>
  <c r="AI224" i="5"/>
  <c r="AI218" i="5"/>
  <c r="AK218" i="5" s="1"/>
  <c r="AI216" i="5"/>
  <c r="AK216" i="5" s="1"/>
  <c r="AI208" i="5"/>
  <c r="AI202" i="5"/>
  <c r="AI193" i="5"/>
  <c r="AI182" i="5"/>
  <c r="AI166" i="5"/>
  <c r="AK166" i="5" s="1"/>
  <c r="AI161" i="5"/>
  <c r="AK161" i="5" s="1"/>
  <c r="AI151" i="5"/>
  <c r="AI146" i="5"/>
  <c r="AI140" i="5"/>
  <c r="AH119" i="5"/>
  <c r="AH118" i="5" s="1"/>
  <c r="AI11" i="5"/>
  <c r="AJ63" i="3"/>
  <c r="AJ58" i="3"/>
  <c r="AJ55" i="3"/>
  <c r="AJ51" i="3"/>
  <c r="AJ40" i="3"/>
  <c r="AJ33" i="3"/>
  <c r="AJ32" i="3" s="1"/>
  <c r="AJ31" i="3" s="1"/>
  <c r="AJ27" i="3"/>
  <c r="AJ26" i="3" s="1"/>
  <c r="AJ20" i="3"/>
  <c r="AJ10" i="3" s="1"/>
  <c r="AJ9" i="3" s="1"/>
  <c r="AG20" i="3"/>
  <c r="AI11" i="3"/>
  <c r="AG352" i="5"/>
  <c r="AC351" i="5"/>
  <c r="AG351" i="5" s="1"/>
  <c r="AB351" i="5"/>
  <c r="AA351" i="5"/>
  <c r="AA350" i="5" s="1"/>
  <c r="AA349" i="5" s="1"/>
  <c r="Z351" i="5"/>
  <c r="Z350" i="5" s="1"/>
  <c r="Z349" i="5" s="1"/>
  <c r="Y351" i="5"/>
  <c r="Y350" i="5" s="1"/>
  <c r="Y349" i="5" s="1"/>
  <c r="X351" i="5"/>
  <c r="X350" i="5" s="1"/>
  <c r="X349" i="5" s="1"/>
  <c r="W351" i="5"/>
  <c r="W350" i="5" s="1"/>
  <c r="W349" i="5" s="1"/>
  <c r="T351" i="5"/>
  <c r="S351" i="5"/>
  <c r="S350" i="5" s="1"/>
  <c r="S349" i="5" s="1"/>
  <c r="R351" i="5"/>
  <c r="Q351" i="5"/>
  <c r="Q350" i="5" s="1"/>
  <c r="Q349" i="5" s="1"/>
  <c r="Q347" i="5" s="1"/>
  <c r="Q339" i="5" s="1"/>
  <c r="Q334" i="5" s="1"/>
  <c r="Q329" i="5" s="1"/>
  <c r="Q328" i="5" s="1"/>
  <c r="P351" i="5"/>
  <c r="O351" i="5"/>
  <c r="O350" i="5" s="1"/>
  <c r="O349" i="5" s="1"/>
  <c r="O347" i="5" s="1"/>
  <c r="O339" i="5" s="1"/>
  <c r="O334" i="5" s="1"/>
  <c r="O329" i="5" s="1"/>
  <c r="O328" i="5" s="1"/>
  <c r="N351" i="5"/>
  <c r="M351" i="5"/>
  <c r="M350" i="5" s="1"/>
  <c r="M349" i="5" s="1"/>
  <c r="M347" i="5" s="1"/>
  <c r="M339" i="5" s="1"/>
  <c r="M334" i="5" s="1"/>
  <c r="M329" i="5" s="1"/>
  <c r="M328" i="5" s="1"/>
  <c r="L351" i="5"/>
  <c r="K351" i="5"/>
  <c r="K350" i="5" s="1"/>
  <c r="K349" i="5" s="1"/>
  <c r="K347" i="5" s="1"/>
  <c r="K339" i="5" s="1"/>
  <c r="K334" i="5" s="1"/>
  <c r="AB350" i="5"/>
  <c r="AB349" i="5" s="1"/>
  <c r="V350" i="5"/>
  <c r="U350" i="5"/>
  <c r="T350" i="5"/>
  <c r="T349" i="5" s="1"/>
  <c r="R350" i="5"/>
  <c r="P350" i="5"/>
  <c r="P349" i="5" s="1"/>
  <c r="P347" i="5" s="1"/>
  <c r="P339" i="5" s="1"/>
  <c r="P334" i="5" s="1"/>
  <c r="P329" i="5" s="1"/>
  <c r="P328" i="5" s="1"/>
  <c r="N350" i="5"/>
  <c r="L350" i="5"/>
  <c r="L349" i="5" s="1"/>
  <c r="L347" i="5" s="1"/>
  <c r="L339" i="5" s="1"/>
  <c r="L334" i="5" s="1"/>
  <c r="L329" i="5" s="1"/>
  <c r="L328" i="5" s="1"/>
  <c r="V349" i="5"/>
  <c r="V348" i="5" s="1"/>
  <c r="U349" i="5"/>
  <c r="U348" i="5" s="1"/>
  <c r="R349" i="5"/>
  <c r="N349" i="5"/>
  <c r="V347" i="5"/>
  <c r="U347" i="5"/>
  <c r="R347" i="5"/>
  <c r="N347" i="5"/>
  <c r="N339" i="5" s="1"/>
  <c r="N334" i="5" s="1"/>
  <c r="N329" i="5" s="1"/>
  <c r="N328" i="5" s="1"/>
  <c r="AG346" i="5"/>
  <c r="AG345" i="5"/>
  <c r="AH344" i="5"/>
  <c r="AF344" i="5"/>
  <c r="AE344" i="5"/>
  <c r="AD344" i="5"/>
  <c r="AC344" i="5"/>
  <c r="AB344" i="5"/>
  <c r="AA344" i="5"/>
  <c r="Z344" i="5"/>
  <c r="Y344" i="5"/>
  <c r="X344" i="5"/>
  <c r="W344" i="5"/>
  <c r="V344" i="5"/>
  <c r="U344" i="5"/>
  <c r="U334" i="5" s="1"/>
  <c r="U329" i="5" s="1"/>
  <c r="U328" i="5" s="1"/>
  <c r="T344" i="5"/>
  <c r="S344" i="5"/>
  <c r="AG343" i="5"/>
  <c r="AG342" i="5"/>
  <c r="AG341" i="5"/>
  <c r="AG340" i="5"/>
  <c r="AH339" i="5"/>
  <c r="AF339" i="5"/>
  <c r="AE339" i="5"/>
  <c r="AD339" i="5"/>
  <c r="AC339" i="5"/>
  <c r="AB339" i="5"/>
  <c r="AA339" i="5"/>
  <c r="Y339" i="5"/>
  <c r="X339" i="5"/>
  <c r="W339" i="5"/>
  <c r="T339" i="5"/>
  <c r="S339" i="5"/>
  <c r="AG338" i="5"/>
  <c r="AG337" i="5"/>
  <c r="AG336" i="5"/>
  <c r="AG335" i="5"/>
  <c r="AH334" i="5"/>
  <c r="AF334" i="5"/>
  <c r="AE334" i="5"/>
  <c r="AD334" i="5"/>
  <c r="AC334" i="5"/>
  <c r="AB334" i="5"/>
  <c r="AA334" i="5"/>
  <c r="Z334" i="5"/>
  <c r="Y334" i="5"/>
  <c r="X334" i="5"/>
  <c r="W334" i="5"/>
  <c r="W329" i="5" s="1"/>
  <c r="T334" i="5"/>
  <c r="S334" i="5"/>
  <c r="AG333" i="5"/>
  <c r="AG332" i="5"/>
  <c r="AG331" i="5"/>
  <c r="AG330" i="5"/>
  <c r="AH329" i="5"/>
  <c r="AH328" i="5" s="1"/>
  <c r="AF329" i="5"/>
  <c r="AE329" i="5"/>
  <c r="AD329" i="5"/>
  <c r="AC329" i="5"/>
  <c r="AC328" i="5" s="1"/>
  <c r="AB329" i="5"/>
  <c r="AA329" i="5"/>
  <c r="Z329" i="5"/>
  <c r="Y329" i="5"/>
  <c r="Y328" i="5" s="1"/>
  <c r="X329" i="5"/>
  <c r="T329" i="5"/>
  <c r="T328" i="5" s="1"/>
  <c r="S329" i="5"/>
  <c r="K329" i="5"/>
  <c r="K328" i="5" s="1"/>
  <c r="V328" i="5"/>
  <c r="S328" i="5"/>
  <c r="AG327" i="5"/>
  <c r="AG326" i="5"/>
  <c r="AH325" i="5"/>
  <c r="AF325" i="5"/>
  <c r="AE325" i="5"/>
  <c r="AD325" i="5"/>
  <c r="AC325" i="5"/>
  <c r="AB325" i="5"/>
  <c r="AA325" i="5"/>
  <c r="Z325" i="5"/>
  <c r="Y325" i="5"/>
  <c r="X325" i="5"/>
  <c r="X319" i="5" s="1"/>
  <c r="W325" i="5"/>
  <c r="W319" i="5" s="1"/>
  <c r="V325" i="5"/>
  <c r="U325" i="5"/>
  <c r="T325" i="5"/>
  <c r="S325" i="5"/>
  <c r="AG324" i="5"/>
  <c r="AG323" i="5"/>
  <c r="AH322" i="5"/>
  <c r="AF322" i="5"/>
  <c r="AE322" i="5"/>
  <c r="AD322" i="5"/>
  <c r="AC322" i="5"/>
  <c r="AG321" i="5"/>
  <c r="AH320" i="5"/>
  <c r="AG320" i="5"/>
  <c r="AF320" i="5"/>
  <c r="AE320" i="5"/>
  <c r="AD320" i="5"/>
  <c r="AD319" i="5" s="1"/>
  <c r="AC320" i="5"/>
  <c r="AC319" i="5" s="1"/>
  <c r="AB320" i="5"/>
  <c r="AA320" i="5"/>
  <c r="Z320" i="5"/>
  <c r="Z319" i="5" s="1"/>
  <c r="Y320" i="5"/>
  <c r="Y319" i="5" s="1"/>
  <c r="V320" i="5"/>
  <c r="V319" i="5" s="1"/>
  <c r="V318" i="5" s="1"/>
  <c r="V317" i="5" s="1"/>
  <c r="V316" i="5" s="1"/>
  <c r="U320" i="5"/>
  <c r="T320" i="5"/>
  <c r="S320" i="5"/>
  <c r="S319" i="5" s="1"/>
  <c r="S318" i="5" s="1"/>
  <c r="S317" i="5" s="1"/>
  <c r="S316" i="5" s="1"/>
  <c r="AA319" i="5"/>
  <c r="W318" i="5"/>
  <c r="W317" i="5" s="1"/>
  <c r="W316" i="5" s="1"/>
  <c r="R317" i="5"/>
  <c r="R316" i="5" s="1"/>
  <c r="R315" i="5" s="1"/>
  <c r="P316" i="5"/>
  <c r="P315" i="5" s="1"/>
  <c r="O316" i="5"/>
  <c r="O315" i="5" s="1"/>
  <c r="N316" i="5"/>
  <c r="N315" i="5" s="1"/>
  <c r="M316" i="5"/>
  <c r="M315" i="5" s="1"/>
  <c r="L316" i="5"/>
  <c r="K316" i="5"/>
  <c r="K315" i="5" s="1"/>
  <c r="Q315" i="5"/>
  <c r="L315" i="5"/>
  <c r="AG314" i="5"/>
  <c r="AG313" i="5"/>
  <c r="AG312" i="5"/>
  <c r="AG311" i="5"/>
  <c r="V311" i="5"/>
  <c r="V310" i="5" s="1"/>
  <c r="V309" i="5" s="1"/>
  <c r="V308" i="5" s="1"/>
  <c r="V307" i="5" s="1"/>
  <c r="V306" i="5" s="1"/>
  <c r="V305" i="5" s="1"/>
  <c r="AH310" i="5"/>
  <c r="AH309" i="5" s="1"/>
  <c r="AH308" i="5" s="1"/>
  <c r="AH307" i="5" s="1"/>
  <c r="AF310" i="5"/>
  <c r="AF309" i="5" s="1"/>
  <c r="AF308" i="5" s="1"/>
  <c r="AF307" i="5" s="1"/>
  <c r="AF306" i="5" s="1"/>
  <c r="AF305" i="5" s="1"/>
  <c r="AE310" i="5"/>
  <c r="AE309" i="5" s="1"/>
  <c r="AE308" i="5" s="1"/>
  <c r="AE307" i="5" s="1"/>
  <c r="AE306" i="5" s="1"/>
  <c r="AE305" i="5" s="1"/>
  <c r="AD310" i="5"/>
  <c r="AD309" i="5" s="1"/>
  <c r="AD308" i="5" s="1"/>
  <c r="AD307" i="5" s="1"/>
  <c r="AD306" i="5" s="1"/>
  <c r="AD305" i="5" s="1"/>
  <c r="AC310" i="5"/>
  <c r="AB310" i="5"/>
  <c r="AA310" i="5"/>
  <c r="AA309" i="5" s="1"/>
  <c r="Z310" i="5"/>
  <c r="Z309" i="5" s="1"/>
  <c r="Z308" i="5" s="1"/>
  <c r="Z307" i="5" s="1"/>
  <c r="Z306" i="5" s="1"/>
  <c r="Z305" i="5" s="1"/>
  <c r="Y310" i="5"/>
  <c r="Y309" i="5" s="1"/>
  <c r="Y308" i="5" s="1"/>
  <c r="Y307" i="5" s="1"/>
  <c r="Y306" i="5" s="1"/>
  <c r="Y305" i="5" s="1"/>
  <c r="X310" i="5"/>
  <c r="X309" i="5" s="1"/>
  <c r="X308" i="5" s="1"/>
  <c r="X307" i="5" s="1"/>
  <c r="X306" i="5" s="1"/>
  <c r="X305" i="5" s="1"/>
  <c r="W310" i="5"/>
  <c r="W309" i="5" s="1"/>
  <c r="W308" i="5" s="1"/>
  <c r="W307" i="5" s="1"/>
  <c r="W306" i="5" s="1"/>
  <c r="W305" i="5" s="1"/>
  <c r="U310" i="5"/>
  <c r="U309" i="5" s="1"/>
  <c r="U308" i="5" s="1"/>
  <c r="T310" i="5"/>
  <c r="S310" i="5"/>
  <c r="S309" i="5" s="1"/>
  <c r="S308" i="5" s="1"/>
  <c r="S307" i="5" s="1"/>
  <c r="S306" i="5" s="1"/>
  <c r="S305" i="5" s="1"/>
  <c r="R310" i="5"/>
  <c r="R309" i="5" s="1"/>
  <c r="R308" i="5" s="1"/>
  <c r="R307" i="5" s="1"/>
  <c r="R306" i="5" s="1"/>
  <c r="R305" i="5" s="1"/>
  <c r="Q310" i="5"/>
  <c r="Q309" i="5" s="1"/>
  <c r="Q308" i="5" s="1"/>
  <c r="Q307" i="5" s="1"/>
  <c r="Q306" i="5" s="1"/>
  <c r="Q305" i="5" s="1"/>
  <c r="P310" i="5"/>
  <c r="P309" i="5" s="1"/>
  <c r="P308" i="5" s="1"/>
  <c r="P307" i="5" s="1"/>
  <c r="P306" i="5" s="1"/>
  <c r="P305" i="5" s="1"/>
  <c r="O310" i="5"/>
  <c r="O309" i="5" s="1"/>
  <c r="O308" i="5" s="1"/>
  <c r="O307" i="5" s="1"/>
  <c r="O306" i="5" s="1"/>
  <c r="O305" i="5" s="1"/>
  <c r="N310" i="5"/>
  <c r="N309" i="5" s="1"/>
  <c r="N308" i="5" s="1"/>
  <c r="N307" i="5" s="1"/>
  <c r="N306" i="5" s="1"/>
  <c r="N305" i="5" s="1"/>
  <c r="M310" i="5"/>
  <c r="M309" i="5" s="1"/>
  <c r="M308" i="5" s="1"/>
  <c r="M307" i="5" s="1"/>
  <c r="M306" i="5" s="1"/>
  <c r="M305" i="5" s="1"/>
  <c r="L310" i="5"/>
  <c r="L309" i="5" s="1"/>
  <c r="L308" i="5" s="1"/>
  <c r="L307" i="5" s="1"/>
  <c r="L306" i="5" s="1"/>
  <c r="L305" i="5" s="1"/>
  <c r="K310" i="5"/>
  <c r="K309" i="5" s="1"/>
  <c r="K308" i="5" s="1"/>
  <c r="K307" i="5" s="1"/>
  <c r="K306" i="5" s="1"/>
  <c r="K305" i="5" s="1"/>
  <c r="AC309" i="5"/>
  <c r="AC308" i="5" s="1"/>
  <c r="AB309" i="5"/>
  <c r="AB308" i="5" s="1"/>
  <c r="AB307" i="5" s="1"/>
  <c r="AB306" i="5" s="1"/>
  <c r="AB305" i="5" s="1"/>
  <c r="T309" i="5"/>
  <c r="T308" i="5" s="1"/>
  <c r="T307" i="5" s="1"/>
  <c r="T306" i="5" s="1"/>
  <c r="T305" i="5" s="1"/>
  <c r="AA308" i="5"/>
  <c r="AA307" i="5" s="1"/>
  <c r="AA306" i="5" s="1"/>
  <c r="AA305" i="5" s="1"/>
  <c r="AC307" i="5"/>
  <c r="AC306" i="5" s="1"/>
  <c r="U307" i="5"/>
  <c r="U306" i="5" s="1"/>
  <c r="AC305" i="5"/>
  <c r="AG304" i="5"/>
  <c r="AG303" i="5"/>
  <c r="AG302" i="5"/>
  <c r="AG301" i="5"/>
  <c r="V301" i="5"/>
  <c r="AH300" i="5"/>
  <c r="AH299" i="5" s="1"/>
  <c r="AH298" i="5" s="1"/>
  <c r="AH297" i="5" s="1"/>
  <c r="AF300" i="5"/>
  <c r="AF299" i="5" s="1"/>
  <c r="AF298" i="5" s="1"/>
  <c r="AF297" i="5" s="1"/>
  <c r="AE300" i="5"/>
  <c r="AE299" i="5" s="1"/>
  <c r="AE298" i="5" s="1"/>
  <c r="AE297" i="5" s="1"/>
  <c r="AD300" i="5"/>
  <c r="AC300" i="5"/>
  <c r="AC299" i="5" s="1"/>
  <c r="AC298" i="5" s="1"/>
  <c r="AC297" i="5" s="1"/>
  <c r="AB300" i="5"/>
  <c r="AB299" i="5" s="1"/>
  <c r="AB298" i="5" s="1"/>
  <c r="AB297" i="5" s="1"/>
  <c r="AA300" i="5"/>
  <c r="AA299" i="5" s="1"/>
  <c r="AA298" i="5" s="1"/>
  <c r="AA297" i="5" s="1"/>
  <c r="Z300" i="5"/>
  <c r="Y300" i="5"/>
  <c r="Y299" i="5" s="1"/>
  <c r="Y298" i="5" s="1"/>
  <c r="Y297" i="5" s="1"/>
  <c r="Y296" i="5" s="1"/>
  <c r="Y295" i="5" s="1"/>
  <c r="X300" i="5"/>
  <c r="X299" i="5" s="1"/>
  <c r="X298" i="5" s="1"/>
  <c r="X297" i="5" s="1"/>
  <c r="X296" i="5" s="1"/>
  <c r="X295" i="5" s="1"/>
  <c r="W300" i="5"/>
  <c r="W299" i="5" s="1"/>
  <c r="W298" i="5" s="1"/>
  <c r="W297" i="5" s="1"/>
  <c r="W296" i="5" s="1"/>
  <c r="W295" i="5" s="1"/>
  <c r="V300" i="5"/>
  <c r="U300" i="5"/>
  <c r="T300" i="5"/>
  <c r="S300" i="5"/>
  <c r="R300" i="5"/>
  <c r="Q300" i="5"/>
  <c r="P300" i="5"/>
  <c r="O300" i="5"/>
  <c r="N300" i="5"/>
  <c r="M300" i="5"/>
  <c r="L300" i="5"/>
  <c r="K300" i="5"/>
  <c r="AD299" i="5"/>
  <c r="AD298" i="5" s="1"/>
  <c r="AD297" i="5" s="1"/>
  <c r="AD296" i="5" s="1"/>
  <c r="AD295" i="5" s="1"/>
  <c r="Z299" i="5"/>
  <c r="Z298" i="5" s="1"/>
  <c r="Z297" i="5" s="1"/>
  <c r="Z296" i="5" s="1"/>
  <c r="Z295" i="5" s="1"/>
  <c r="V299" i="5"/>
  <c r="V298" i="5" s="1"/>
  <c r="V297" i="5" s="1"/>
  <c r="V296" i="5" s="1"/>
  <c r="V295" i="5" s="1"/>
  <c r="U299" i="5"/>
  <c r="U298" i="5" s="1"/>
  <c r="U297" i="5" s="1"/>
  <c r="U296" i="5" s="1"/>
  <c r="U295" i="5" s="1"/>
  <c r="T299" i="5"/>
  <c r="T298" i="5" s="1"/>
  <c r="T297" i="5" s="1"/>
  <c r="T296" i="5" s="1"/>
  <c r="T295" i="5" s="1"/>
  <c r="S299" i="5"/>
  <c r="S298" i="5" s="1"/>
  <c r="S297" i="5" s="1"/>
  <c r="S296" i="5" s="1"/>
  <c r="S295" i="5" s="1"/>
  <c r="R299" i="5"/>
  <c r="R298" i="5" s="1"/>
  <c r="R297" i="5" s="1"/>
  <c r="R296" i="5" s="1"/>
  <c r="R295" i="5" s="1"/>
  <c r="Q299" i="5"/>
  <c r="P299" i="5"/>
  <c r="P298" i="5" s="1"/>
  <c r="P297" i="5" s="1"/>
  <c r="P296" i="5" s="1"/>
  <c r="P295" i="5" s="1"/>
  <c r="O299" i="5"/>
  <c r="O298" i="5" s="1"/>
  <c r="O297" i="5" s="1"/>
  <c r="O296" i="5" s="1"/>
  <c r="O295" i="5" s="1"/>
  <c r="N299" i="5"/>
  <c r="N298" i="5" s="1"/>
  <c r="N297" i="5" s="1"/>
  <c r="N296" i="5" s="1"/>
  <c r="N295" i="5" s="1"/>
  <c r="M299" i="5"/>
  <c r="M298" i="5" s="1"/>
  <c r="M297" i="5" s="1"/>
  <c r="M296" i="5" s="1"/>
  <c r="M295" i="5" s="1"/>
  <c r="L299" i="5"/>
  <c r="L298" i="5" s="1"/>
  <c r="L297" i="5" s="1"/>
  <c r="L296" i="5" s="1"/>
  <c r="L295" i="5" s="1"/>
  <c r="K299" i="5"/>
  <c r="K298" i="5" s="1"/>
  <c r="K297" i="5" s="1"/>
  <c r="K296" i="5" s="1"/>
  <c r="K295" i="5" s="1"/>
  <c r="Q298" i="5"/>
  <c r="Q297" i="5" s="1"/>
  <c r="Q296" i="5" s="1"/>
  <c r="Q295" i="5" s="1"/>
  <c r="AG294" i="5"/>
  <c r="V294" i="5"/>
  <c r="AG293" i="5"/>
  <c r="V293" i="5"/>
  <c r="AG292" i="5"/>
  <c r="AG291" i="5"/>
  <c r="AG290" i="5"/>
  <c r="AG289" i="5"/>
  <c r="AG288" i="5"/>
  <c r="AG287" i="5"/>
  <c r="AG286" i="5"/>
  <c r="AG285" i="5"/>
  <c r="V285" i="5"/>
  <c r="AH284" i="5"/>
  <c r="AH283" i="5" s="1"/>
  <c r="AF284" i="5"/>
  <c r="AE284" i="5"/>
  <c r="AE283" i="5" s="1"/>
  <c r="AD284" i="5"/>
  <c r="AD283" i="5" s="1"/>
  <c r="AC284" i="5"/>
  <c r="AB284" i="5"/>
  <c r="AA284" i="5"/>
  <c r="Z284" i="5"/>
  <c r="Z283" i="5" s="1"/>
  <c r="Z280" i="5" s="1"/>
  <c r="Z279" i="5" s="1"/>
  <c r="Z278" i="5" s="1"/>
  <c r="Y284" i="5"/>
  <c r="X284" i="5"/>
  <c r="X283" i="5" s="1"/>
  <c r="X280" i="5" s="1"/>
  <c r="X279" i="5" s="1"/>
  <c r="X278" i="5" s="1"/>
  <c r="W284" i="5"/>
  <c r="V284" i="5"/>
  <c r="V283" i="5" s="1"/>
  <c r="V280" i="5" s="1"/>
  <c r="V279" i="5" s="1"/>
  <c r="V278" i="5" s="1"/>
  <c r="U284" i="5"/>
  <c r="T284" i="5"/>
  <c r="T283" i="5" s="1"/>
  <c r="T280" i="5" s="1"/>
  <c r="T279" i="5" s="1"/>
  <c r="T278" i="5" s="1"/>
  <c r="S284" i="5"/>
  <c r="S283" i="5" s="1"/>
  <c r="S280" i="5" s="1"/>
  <c r="S279" i="5" s="1"/>
  <c r="S278" i="5" s="1"/>
  <c r="R284" i="5"/>
  <c r="R283" i="5" s="1"/>
  <c r="R280" i="5" s="1"/>
  <c r="R279" i="5" s="1"/>
  <c r="R278" i="5" s="1"/>
  <c r="Q284" i="5"/>
  <c r="P284" i="5"/>
  <c r="P283" i="5" s="1"/>
  <c r="P280" i="5" s="1"/>
  <c r="P279" i="5" s="1"/>
  <c r="P278" i="5" s="1"/>
  <c r="O284" i="5"/>
  <c r="O283" i="5" s="1"/>
  <c r="O280" i="5" s="1"/>
  <c r="O279" i="5" s="1"/>
  <c r="O278" i="5" s="1"/>
  <c r="N284" i="5"/>
  <c r="N283" i="5" s="1"/>
  <c r="N280" i="5" s="1"/>
  <c r="N279" i="5" s="1"/>
  <c r="N278" i="5" s="1"/>
  <c r="M284" i="5"/>
  <c r="L284" i="5"/>
  <c r="L283" i="5" s="1"/>
  <c r="L280" i="5" s="1"/>
  <c r="L279" i="5" s="1"/>
  <c r="L278" i="5" s="1"/>
  <c r="K284" i="5"/>
  <c r="AF283" i="5"/>
  <c r="AF280" i="5" s="1"/>
  <c r="AF279" i="5" s="1"/>
  <c r="AF278" i="5" s="1"/>
  <c r="AC283" i="5"/>
  <c r="AB283" i="5"/>
  <c r="AB280" i="5" s="1"/>
  <c r="AB279" i="5" s="1"/>
  <c r="AB278" i="5" s="1"/>
  <c r="AA283" i="5"/>
  <c r="AA280" i="5" s="1"/>
  <c r="AA279" i="5" s="1"/>
  <c r="AA278" i="5" s="1"/>
  <c r="Y283" i="5"/>
  <c r="Y280" i="5" s="1"/>
  <c r="Y279" i="5" s="1"/>
  <c r="Y278" i="5" s="1"/>
  <c r="W283" i="5"/>
  <c r="W280" i="5" s="1"/>
  <c r="W279" i="5" s="1"/>
  <c r="W278" i="5" s="1"/>
  <c r="U283" i="5"/>
  <c r="U280" i="5" s="1"/>
  <c r="U279" i="5" s="1"/>
  <c r="U278" i="5" s="1"/>
  <c r="Q283" i="5"/>
  <c r="M283" i="5"/>
  <c r="M280" i="5" s="1"/>
  <c r="M279" i="5" s="1"/>
  <c r="M278" i="5" s="1"/>
  <c r="K283" i="5"/>
  <c r="K280" i="5" s="1"/>
  <c r="K279" i="5" s="1"/>
  <c r="K278" i="5" s="1"/>
  <c r="AG282" i="5"/>
  <c r="AG281" i="5" s="1"/>
  <c r="AH281" i="5"/>
  <c r="AF281" i="5"/>
  <c r="AE281" i="5"/>
  <c r="AD281" i="5"/>
  <c r="AC281" i="5"/>
  <c r="AC280" i="5" s="1"/>
  <c r="AC279" i="5" s="1"/>
  <c r="AC278" i="5" s="1"/>
  <c r="Q280" i="5"/>
  <c r="Q279" i="5" s="1"/>
  <c r="Q278" i="5" s="1"/>
  <c r="AG277" i="5"/>
  <c r="AG276" i="5" s="1"/>
  <c r="AG275" i="5" s="1"/>
  <c r="AG274" i="5" s="1"/>
  <c r="AG273" i="5" s="1"/>
  <c r="AG272" i="5" s="1"/>
  <c r="V277" i="5"/>
  <c r="AH276" i="5"/>
  <c r="AH275" i="5" s="1"/>
  <c r="AH274" i="5" s="1"/>
  <c r="AH273" i="5" s="1"/>
  <c r="AH272" i="5" s="1"/>
  <c r="AF276" i="5"/>
  <c r="AF275" i="5" s="1"/>
  <c r="AF274" i="5" s="1"/>
  <c r="AF273" i="5" s="1"/>
  <c r="AF272" i="5" s="1"/>
  <c r="AE276" i="5"/>
  <c r="AE275" i="5" s="1"/>
  <c r="AE274" i="5" s="1"/>
  <c r="AE273" i="5" s="1"/>
  <c r="AE272" i="5" s="1"/>
  <c r="AD276" i="5"/>
  <c r="AD275" i="5" s="1"/>
  <c r="AD274" i="5" s="1"/>
  <c r="AD273" i="5" s="1"/>
  <c r="AD272" i="5" s="1"/>
  <c r="AC276" i="5"/>
  <c r="AC275" i="5" s="1"/>
  <c r="AC274" i="5" s="1"/>
  <c r="AC273" i="5" s="1"/>
  <c r="AC272" i="5" s="1"/>
  <c r="AB276" i="5"/>
  <c r="AB275" i="5" s="1"/>
  <c r="AB274" i="5" s="1"/>
  <c r="AB273" i="5" s="1"/>
  <c r="AB272" i="5" s="1"/>
  <c r="AA276" i="5"/>
  <c r="Z276" i="5"/>
  <c r="Z275" i="5" s="1"/>
  <c r="Y276" i="5"/>
  <c r="Y275" i="5" s="1"/>
  <c r="Y274" i="5" s="1"/>
  <c r="Y273" i="5" s="1"/>
  <c r="Y272" i="5" s="1"/>
  <c r="X276" i="5"/>
  <c r="W276" i="5"/>
  <c r="W275" i="5" s="1"/>
  <c r="W274" i="5" s="1"/>
  <c r="W273" i="5" s="1"/>
  <c r="W272" i="5" s="1"/>
  <c r="V276" i="5"/>
  <c r="V275" i="5" s="1"/>
  <c r="U276" i="5"/>
  <c r="U275" i="5" s="1"/>
  <c r="U274" i="5" s="1"/>
  <c r="U273" i="5" s="1"/>
  <c r="U272" i="5" s="1"/>
  <c r="T276" i="5"/>
  <c r="S276" i="5"/>
  <c r="S275" i="5" s="1"/>
  <c r="S274" i="5" s="1"/>
  <c r="S273" i="5" s="1"/>
  <c r="S272" i="5" s="1"/>
  <c r="R276" i="5"/>
  <c r="R275" i="5" s="1"/>
  <c r="R274" i="5" s="1"/>
  <c r="R273" i="5" s="1"/>
  <c r="R272" i="5" s="1"/>
  <c r="Q276" i="5"/>
  <c r="P276" i="5"/>
  <c r="P275" i="5" s="1"/>
  <c r="P274" i="5" s="1"/>
  <c r="P273" i="5" s="1"/>
  <c r="P272" i="5" s="1"/>
  <c r="O276" i="5"/>
  <c r="O275" i="5" s="1"/>
  <c r="O274" i="5" s="1"/>
  <c r="O273" i="5" s="1"/>
  <c r="O272" i="5" s="1"/>
  <c r="N276" i="5"/>
  <c r="N275" i="5" s="1"/>
  <c r="N274" i="5" s="1"/>
  <c r="N273" i="5" s="1"/>
  <c r="N272" i="5" s="1"/>
  <c r="M276" i="5"/>
  <c r="M275" i="5" s="1"/>
  <c r="M274" i="5" s="1"/>
  <c r="M273" i="5" s="1"/>
  <c r="M272" i="5" s="1"/>
  <c r="L276" i="5"/>
  <c r="L275" i="5" s="1"/>
  <c r="L274" i="5" s="1"/>
  <c r="L273" i="5" s="1"/>
  <c r="L272" i="5" s="1"/>
  <c r="K276" i="5"/>
  <c r="K275" i="5" s="1"/>
  <c r="K274" i="5" s="1"/>
  <c r="K273" i="5" s="1"/>
  <c r="K272" i="5" s="1"/>
  <c r="AA275" i="5"/>
  <c r="AA274" i="5" s="1"/>
  <c r="AA273" i="5" s="1"/>
  <c r="AA272" i="5" s="1"/>
  <c r="X275" i="5"/>
  <c r="X274" i="5" s="1"/>
  <c r="X273" i="5" s="1"/>
  <c r="X272" i="5" s="1"/>
  <c r="T275" i="5"/>
  <c r="T274" i="5" s="1"/>
  <c r="T273" i="5" s="1"/>
  <c r="T272" i="5" s="1"/>
  <c r="Q275" i="5"/>
  <c r="Q274" i="5" s="1"/>
  <c r="Q273" i="5" s="1"/>
  <c r="Q272" i="5" s="1"/>
  <c r="Z274" i="5"/>
  <c r="Z273" i="5" s="1"/>
  <c r="Z272" i="5" s="1"/>
  <c r="V274" i="5"/>
  <c r="V273" i="5" s="1"/>
  <c r="V272" i="5" s="1"/>
  <c r="AG271" i="5"/>
  <c r="AG270" i="5" s="1"/>
  <c r="AG269" i="5" s="1"/>
  <c r="AG268" i="5" s="1"/>
  <c r="AG267" i="5" s="1"/>
  <c r="AG266" i="5" s="1"/>
  <c r="V271" i="5"/>
  <c r="AH270" i="5"/>
  <c r="AH269" i="5" s="1"/>
  <c r="AH268" i="5" s="1"/>
  <c r="AH267" i="5" s="1"/>
  <c r="AH266" i="5" s="1"/>
  <c r="AF270" i="5"/>
  <c r="AE270" i="5"/>
  <c r="AE269" i="5" s="1"/>
  <c r="AE268" i="5" s="1"/>
  <c r="AE267" i="5" s="1"/>
  <c r="AE266" i="5" s="1"/>
  <c r="AD270" i="5"/>
  <c r="AD269" i="5" s="1"/>
  <c r="AD268" i="5" s="1"/>
  <c r="AC270" i="5"/>
  <c r="AB270" i="5"/>
  <c r="AB269" i="5" s="1"/>
  <c r="AB268" i="5" s="1"/>
  <c r="AB267" i="5" s="1"/>
  <c r="AB266" i="5" s="1"/>
  <c r="AA270" i="5"/>
  <c r="AA269" i="5" s="1"/>
  <c r="AA268" i="5" s="1"/>
  <c r="AA267" i="5" s="1"/>
  <c r="AA266" i="5" s="1"/>
  <c r="Z270" i="5"/>
  <c r="Z269" i="5" s="1"/>
  <c r="Z268" i="5" s="1"/>
  <c r="Z267" i="5" s="1"/>
  <c r="Z266" i="5" s="1"/>
  <c r="Y270" i="5"/>
  <c r="X270" i="5"/>
  <c r="X269" i="5" s="1"/>
  <c r="X268" i="5" s="1"/>
  <c r="X267" i="5" s="1"/>
  <c r="X266" i="5" s="1"/>
  <c r="W270" i="5"/>
  <c r="W269" i="5" s="1"/>
  <c r="W268" i="5" s="1"/>
  <c r="W267" i="5" s="1"/>
  <c r="W266" i="5" s="1"/>
  <c r="V270" i="5"/>
  <c r="V269" i="5" s="1"/>
  <c r="V268" i="5" s="1"/>
  <c r="V267" i="5" s="1"/>
  <c r="V266" i="5" s="1"/>
  <c r="U270" i="5"/>
  <c r="U269" i="5" s="1"/>
  <c r="U268" i="5" s="1"/>
  <c r="U267" i="5" s="1"/>
  <c r="U266" i="5" s="1"/>
  <c r="T270" i="5"/>
  <c r="S270" i="5"/>
  <c r="S269" i="5" s="1"/>
  <c r="S268" i="5" s="1"/>
  <c r="S267" i="5" s="1"/>
  <c r="S266" i="5" s="1"/>
  <c r="R270" i="5"/>
  <c r="R269" i="5" s="1"/>
  <c r="R268" i="5" s="1"/>
  <c r="R267" i="5" s="1"/>
  <c r="R266" i="5" s="1"/>
  <c r="Q270" i="5"/>
  <c r="Q269" i="5" s="1"/>
  <c r="Q268" i="5" s="1"/>
  <c r="Q267" i="5" s="1"/>
  <c r="Q266" i="5" s="1"/>
  <c r="P270" i="5"/>
  <c r="O270" i="5"/>
  <c r="N270" i="5"/>
  <c r="N269" i="5" s="1"/>
  <c r="N268" i="5" s="1"/>
  <c r="N267" i="5" s="1"/>
  <c r="N266" i="5" s="1"/>
  <c r="M270" i="5"/>
  <c r="M269" i="5" s="1"/>
  <c r="M268" i="5" s="1"/>
  <c r="M267" i="5" s="1"/>
  <c r="M266" i="5" s="1"/>
  <c r="L270" i="5"/>
  <c r="L269" i="5" s="1"/>
  <c r="L268" i="5" s="1"/>
  <c r="L267" i="5" s="1"/>
  <c r="L266" i="5" s="1"/>
  <c r="K270" i="5"/>
  <c r="K269" i="5" s="1"/>
  <c r="K268" i="5" s="1"/>
  <c r="K267" i="5" s="1"/>
  <c r="K266" i="5" s="1"/>
  <c r="AF269" i="5"/>
  <c r="AF268" i="5" s="1"/>
  <c r="AF267" i="5" s="1"/>
  <c r="AF266" i="5" s="1"/>
  <c r="AC269" i="5"/>
  <c r="Y269" i="5"/>
  <c r="Y268" i="5" s="1"/>
  <c r="Y267" i="5" s="1"/>
  <c r="Y266" i="5" s="1"/>
  <c r="T269" i="5"/>
  <c r="T268" i="5" s="1"/>
  <c r="T267" i="5" s="1"/>
  <c r="T266" i="5" s="1"/>
  <c r="P269" i="5"/>
  <c r="P268" i="5" s="1"/>
  <c r="P267" i="5" s="1"/>
  <c r="P266" i="5" s="1"/>
  <c r="O269" i="5"/>
  <c r="O268" i="5" s="1"/>
  <c r="O267" i="5" s="1"/>
  <c r="O266" i="5" s="1"/>
  <c r="AC268" i="5"/>
  <c r="AC267" i="5" s="1"/>
  <c r="AC266" i="5" s="1"/>
  <c r="AD267" i="5"/>
  <c r="AD266" i="5" s="1"/>
  <c r="AG265" i="5"/>
  <c r="AG264" i="5" s="1"/>
  <c r="AG263" i="5" s="1"/>
  <c r="AG262" i="5" s="1"/>
  <c r="AG261" i="5" s="1"/>
  <c r="V265" i="5"/>
  <c r="AH264" i="5"/>
  <c r="AH263" i="5" s="1"/>
  <c r="AH262" i="5" s="1"/>
  <c r="AH261" i="5" s="1"/>
  <c r="AF264" i="5"/>
  <c r="AF263" i="5" s="1"/>
  <c r="AF262" i="5" s="1"/>
  <c r="AF261" i="5" s="1"/>
  <c r="AE264" i="5"/>
  <c r="AE263" i="5" s="1"/>
  <c r="AE262" i="5" s="1"/>
  <c r="AE261" i="5" s="1"/>
  <c r="AD264" i="5"/>
  <c r="AD263" i="5" s="1"/>
  <c r="AD262" i="5" s="1"/>
  <c r="AD261" i="5" s="1"/>
  <c r="AD260" i="5" s="1"/>
  <c r="AC264" i="5"/>
  <c r="AC263" i="5" s="1"/>
  <c r="AC262" i="5" s="1"/>
  <c r="AC261" i="5" s="1"/>
  <c r="AB264" i="5"/>
  <c r="AA264" i="5"/>
  <c r="Z264" i="5"/>
  <c r="Z263" i="5" s="1"/>
  <c r="Z262" i="5" s="1"/>
  <c r="Z261" i="5" s="1"/>
  <c r="Z260" i="5" s="1"/>
  <c r="Y264" i="5"/>
  <c r="Y263" i="5" s="1"/>
  <c r="X264" i="5"/>
  <c r="X263" i="5" s="1"/>
  <c r="X262" i="5" s="1"/>
  <c r="X261" i="5" s="1"/>
  <c r="X260" i="5" s="1"/>
  <c r="W264" i="5"/>
  <c r="W263" i="5" s="1"/>
  <c r="W262" i="5" s="1"/>
  <c r="W261" i="5" s="1"/>
  <c r="W260" i="5" s="1"/>
  <c r="V264" i="5"/>
  <c r="U264" i="5"/>
  <c r="U263" i="5" s="1"/>
  <c r="U262" i="5" s="1"/>
  <c r="U261" i="5" s="1"/>
  <c r="U260" i="5" s="1"/>
  <c r="T264" i="5"/>
  <c r="T263" i="5" s="1"/>
  <c r="T262" i="5" s="1"/>
  <c r="T261" i="5" s="1"/>
  <c r="T260" i="5" s="1"/>
  <c r="S264" i="5"/>
  <c r="S263" i="5" s="1"/>
  <c r="S262" i="5" s="1"/>
  <c r="S261" i="5" s="1"/>
  <c r="S260" i="5" s="1"/>
  <c r="R264" i="5"/>
  <c r="R263" i="5" s="1"/>
  <c r="R262" i="5" s="1"/>
  <c r="R261" i="5" s="1"/>
  <c r="R260" i="5" s="1"/>
  <c r="Q264" i="5"/>
  <c r="Q263" i="5" s="1"/>
  <c r="Q262" i="5" s="1"/>
  <c r="Q261" i="5" s="1"/>
  <c r="Q260" i="5" s="1"/>
  <c r="P264" i="5"/>
  <c r="O264" i="5"/>
  <c r="O263" i="5" s="1"/>
  <c r="O262" i="5" s="1"/>
  <c r="O261" i="5" s="1"/>
  <c r="O260" i="5" s="1"/>
  <c r="N264" i="5"/>
  <c r="N263" i="5" s="1"/>
  <c r="N262" i="5" s="1"/>
  <c r="N261" i="5" s="1"/>
  <c r="N260" i="5" s="1"/>
  <c r="M264" i="5"/>
  <c r="M263" i="5" s="1"/>
  <c r="M262" i="5" s="1"/>
  <c r="M261" i="5" s="1"/>
  <c r="M260" i="5" s="1"/>
  <c r="L264" i="5"/>
  <c r="L263" i="5" s="1"/>
  <c r="L262" i="5" s="1"/>
  <c r="L261" i="5" s="1"/>
  <c r="L260" i="5" s="1"/>
  <c r="K264" i="5"/>
  <c r="K263" i="5" s="1"/>
  <c r="K262" i="5" s="1"/>
  <c r="K261" i="5" s="1"/>
  <c r="K260" i="5" s="1"/>
  <c r="AB263" i="5"/>
  <c r="AB262" i="5" s="1"/>
  <c r="AB261" i="5" s="1"/>
  <c r="AA263" i="5"/>
  <c r="AA262" i="5" s="1"/>
  <c r="AA261" i="5" s="1"/>
  <c r="V263" i="5"/>
  <c r="V262" i="5" s="1"/>
  <c r="V261" i="5" s="1"/>
  <c r="V260" i="5" s="1"/>
  <c r="P263" i="5"/>
  <c r="P262" i="5" s="1"/>
  <c r="P261" i="5" s="1"/>
  <c r="P260" i="5" s="1"/>
  <c r="Y262" i="5"/>
  <c r="Y261" i="5" s="1"/>
  <c r="Y260" i="5" s="1"/>
  <c r="AG259" i="5"/>
  <c r="AG258" i="5" s="1"/>
  <c r="V259" i="5"/>
  <c r="V258" i="5" s="1"/>
  <c r="AH258" i="5"/>
  <c r="AF258" i="5"/>
  <c r="AE258" i="5"/>
  <c r="AD258" i="5"/>
  <c r="AC258" i="5"/>
  <c r="AB258" i="5"/>
  <c r="AA258" i="5"/>
  <c r="Z258" i="5"/>
  <c r="Y258" i="5"/>
  <c r="X258" i="5"/>
  <c r="W258" i="5"/>
  <c r="U258" i="5"/>
  <c r="T258" i="5"/>
  <c r="S258" i="5"/>
  <c r="R258" i="5"/>
  <c r="Q258" i="5"/>
  <c r="P258" i="5"/>
  <c r="O258" i="5"/>
  <c r="N258" i="5"/>
  <c r="AG257" i="5"/>
  <c r="AG256" i="5"/>
  <c r="V256" i="5"/>
  <c r="V255" i="5" s="1"/>
  <c r="AH255" i="5"/>
  <c r="AF255" i="5"/>
  <c r="AF254" i="5" s="1"/>
  <c r="AF253" i="5" s="1"/>
  <c r="AF252" i="5" s="1"/>
  <c r="AE255" i="5"/>
  <c r="AE254" i="5" s="1"/>
  <c r="AE253" i="5" s="1"/>
  <c r="AE252" i="5" s="1"/>
  <c r="AD255" i="5"/>
  <c r="AC255" i="5"/>
  <c r="AB255" i="5"/>
  <c r="AB254" i="5" s="1"/>
  <c r="AB253" i="5" s="1"/>
  <c r="AB252" i="5" s="1"/>
  <c r="AA255" i="5"/>
  <c r="AA254" i="5" s="1"/>
  <c r="AA253" i="5" s="1"/>
  <c r="AA252" i="5" s="1"/>
  <c r="Z255" i="5"/>
  <c r="Y255" i="5"/>
  <c r="X255" i="5"/>
  <c r="X254" i="5" s="1"/>
  <c r="X253" i="5" s="1"/>
  <c r="X252" i="5" s="1"/>
  <c r="X251" i="5" s="1"/>
  <c r="W255" i="5"/>
  <c r="W254" i="5" s="1"/>
  <c r="W253" i="5" s="1"/>
  <c r="W252" i="5" s="1"/>
  <c r="W251" i="5" s="1"/>
  <c r="U255" i="5"/>
  <c r="T255" i="5"/>
  <c r="S255" i="5"/>
  <c r="S254" i="5" s="1"/>
  <c r="S253" i="5" s="1"/>
  <c r="S252" i="5" s="1"/>
  <c r="S251" i="5" s="1"/>
  <c r="R255" i="5"/>
  <c r="R254" i="5" s="1"/>
  <c r="R253" i="5" s="1"/>
  <c r="R252" i="5" s="1"/>
  <c r="R251" i="5" s="1"/>
  <c r="Q255" i="5"/>
  <c r="P255" i="5"/>
  <c r="O255" i="5"/>
  <c r="O254" i="5" s="1"/>
  <c r="O253" i="5" s="1"/>
  <c r="O252" i="5" s="1"/>
  <c r="O251" i="5" s="1"/>
  <c r="N255" i="5"/>
  <c r="N254" i="5" s="1"/>
  <c r="N253" i="5" s="1"/>
  <c r="N252" i="5" s="1"/>
  <c r="N251" i="5" s="1"/>
  <c r="M255" i="5"/>
  <c r="L255" i="5"/>
  <c r="K255" i="5"/>
  <c r="K254" i="5" s="1"/>
  <c r="K253" i="5" s="1"/>
  <c r="K252" i="5" s="1"/>
  <c r="K251" i="5" s="1"/>
  <c r="AH254" i="5"/>
  <c r="AH253" i="5" s="1"/>
  <c r="AH252" i="5" s="1"/>
  <c r="AD254" i="5"/>
  <c r="AD253" i="5" s="1"/>
  <c r="AD252" i="5" s="1"/>
  <c r="AD251" i="5" s="1"/>
  <c r="AC254" i="5"/>
  <c r="AC253" i="5" s="1"/>
  <c r="AC252" i="5" s="1"/>
  <c r="Z254" i="5"/>
  <c r="Z253" i="5" s="1"/>
  <c r="Z252" i="5" s="1"/>
  <c r="Z251" i="5" s="1"/>
  <c r="Y254" i="5"/>
  <c r="Y253" i="5" s="1"/>
  <c r="Y252" i="5" s="1"/>
  <c r="Y251" i="5" s="1"/>
  <c r="U254" i="5"/>
  <c r="U253" i="5" s="1"/>
  <c r="U252" i="5" s="1"/>
  <c r="U251" i="5" s="1"/>
  <c r="T254" i="5"/>
  <c r="T253" i="5" s="1"/>
  <c r="T252" i="5" s="1"/>
  <c r="T251" i="5" s="1"/>
  <c r="Q254" i="5"/>
  <c r="Q253" i="5" s="1"/>
  <c r="Q252" i="5" s="1"/>
  <c r="Q251" i="5" s="1"/>
  <c r="P254" i="5"/>
  <c r="P253" i="5" s="1"/>
  <c r="P252" i="5" s="1"/>
  <c r="P251" i="5" s="1"/>
  <c r="M254" i="5"/>
  <c r="M253" i="5" s="1"/>
  <c r="M252" i="5" s="1"/>
  <c r="M251" i="5" s="1"/>
  <c r="L254" i="5"/>
  <c r="L253" i="5" s="1"/>
  <c r="L252" i="5" s="1"/>
  <c r="L251" i="5" s="1"/>
  <c r="AG249" i="5"/>
  <c r="AG248" i="5" s="1"/>
  <c r="V249" i="5"/>
  <c r="AH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AH247" i="5"/>
  <c r="AG247" i="5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AH246" i="5"/>
  <c r="AG246" i="5"/>
  <c r="AF246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AH244" i="5"/>
  <c r="AG244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AG243" i="5"/>
  <c r="V243" i="5"/>
  <c r="AG242" i="5"/>
  <c r="T242" i="5"/>
  <c r="S242" i="5"/>
  <c r="R242" i="5"/>
  <c r="Q242" i="5"/>
  <c r="P242" i="5"/>
  <c r="AG241" i="5"/>
  <c r="T241" i="5"/>
  <c r="T240" i="5" s="1"/>
  <c r="T239" i="5" s="1"/>
  <c r="T238" i="5" s="1"/>
  <c r="S241" i="5"/>
  <c r="S240" i="5" s="1"/>
  <c r="S239" i="5" s="1"/>
  <c r="S238" i="5" s="1"/>
  <c r="R241" i="5"/>
  <c r="R240" i="5" s="1"/>
  <c r="R239" i="5" s="1"/>
  <c r="R238" i="5" s="1"/>
  <c r="Q241" i="5"/>
  <c r="Q240" i="5" s="1"/>
  <c r="Q239" i="5" s="1"/>
  <c r="Q238" i="5" s="1"/>
  <c r="P241" i="5"/>
  <c r="P240" i="5" s="1"/>
  <c r="P239" i="5" s="1"/>
  <c r="P238" i="5" s="1"/>
  <c r="AG240" i="5"/>
  <c r="U240" i="5"/>
  <c r="U239" i="5" s="1"/>
  <c r="U238" i="5" s="1"/>
  <c r="AG239" i="5"/>
  <c r="AG238" i="5"/>
  <c r="AG237" i="5"/>
  <c r="V237" i="5"/>
  <c r="AG236" i="5"/>
  <c r="V236" i="5"/>
  <c r="AH235" i="5"/>
  <c r="AH234" i="5" s="1"/>
  <c r="AH233" i="5" s="1"/>
  <c r="AH232" i="5" s="1"/>
  <c r="AH231" i="5" s="1"/>
  <c r="AF235" i="5"/>
  <c r="AF234" i="5" s="1"/>
  <c r="AF233" i="5" s="1"/>
  <c r="AF232" i="5" s="1"/>
  <c r="AF231" i="5" s="1"/>
  <c r="AE235" i="5"/>
  <c r="AE234" i="5" s="1"/>
  <c r="AE233" i="5" s="1"/>
  <c r="AE232" i="5" s="1"/>
  <c r="AE231" i="5" s="1"/>
  <c r="AD235" i="5"/>
  <c r="AD234" i="5" s="1"/>
  <c r="AD233" i="5" s="1"/>
  <c r="AD232" i="5" s="1"/>
  <c r="AD231" i="5" s="1"/>
  <c r="AC235" i="5"/>
  <c r="AB235" i="5"/>
  <c r="AB234" i="5" s="1"/>
  <c r="AB233" i="5" s="1"/>
  <c r="AB232" i="5" s="1"/>
  <c r="AB231" i="5" s="1"/>
  <c r="AA235" i="5"/>
  <c r="AA234" i="5" s="1"/>
  <c r="AA233" i="5" s="1"/>
  <c r="AA232" i="5" s="1"/>
  <c r="AA231" i="5" s="1"/>
  <c r="Z235" i="5"/>
  <c r="Y235" i="5"/>
  <c r="Y234" i="5" s="1"/>
  <c r="Y233" i="5" s="1"/>
  <c r="Y232" i="5" s="1"/>
  <c r="Y231" i="5" s="1"/>
  <c r="X235" i="5"/>
  <c r="X234" i="5" s="1"/>
  <c r="X233" i="5" s="1"/>
  <c r="X232" i="5" s="1"/>
  <c r="X231" i="5" s="1"/>
  <c r="W235" i="5"/>
  <c r="W234" i="5" s="1"/>
  <c r="W233" i="5" s="1"/>
  <c r="W232" i="5" s="1"/>
  <c r="W231" i="5" s="1"/>
  <c r="U235" i="5"/>
  <c r="U234" i="5" s="1"/>
  <c r="U233" i="5" s="1"/>
  <c r="U232" i="5" s="1"/>
  <c r="U231" i="5" s="1"/>
  <c r="T235" i="5"/>
  <c r="T234" i="5" s="1"/>
  <c r="S235" i="5"/>
  <c r="S234" i="5" s="1"/>
  <c r="S233" i="5" s="1"/>
  <c r="S232" i="5" s="1"/>
  <c r="S231" i="5" s="1"/>
  <c r="R235" i="5"/>
  <c r="R234" i="5" s="1"/>
  <c r="Q235" i="5"/>
  <c r="Q234" i="5" s="1"/>
  <c r="Q233" i="5" s="1"/>
  <c r="Q232" i="5" s="1"/>
  <c r="Q231" i="5" s="1"/>
  <c r="P235" i="5"/>
  <c r="P234" i="5" s="1"/>
  <c r="P233" i="5" s="1"/>
  <c r="P232" i="5" s="1"/>
  <c r="P231" i="5" s="1"/>
  <c r="O235" i="5"/>
  <c r="O234" i="5" s="1"/>
  <c r="O233" i="5" s="1"/>
  <c r="O232" i="5" s="1"/>
  <c r="O231" i="5" s="1"/>
  <c r="N235" i="5"/>
  <c r="N234" i="5" s="1"/>
  <c r="N233" i="5" s="1"/>
  <c r="N232" i="5" s="1"/>
  <c r="N231" i="5" s="1"/>
  <c r="M235" i="5"/>
  <c r="L235" i="5"/>
  <c r="K235" i="5"/>
  <c r="K234" i="5" s="1"/>
  <c r="AC234" i="5"/>
  <c r="AC233" i="5" s="1"/>
  <c r="AC232" i="5" s="1"/>
  <c r="AC231" i="5" s="1"/>
  <c r="Z234" i="5"/>
  <c r="Z233" i="5" s="1"/>
  <c r="Z232" i="5" s="1"/>
  <c r="Z231" i="5" s="1"/>
  <c r="M234" i="5"/>
  <c r="L234" i="5"/>
  <c r="M232" i="5"/>
  <c r="L232" i="5"/>
  <c r="K232" i="5"/>
  <c r="M231" i="5"/>
  <c r="L231" i="5"/>
  <c r="K231" i="5"/>
  <c r="AG230" i="5"/>
  <c r="AG227" i="5"/>
  <c r="V227" i="5"/>
  <c r="AG226" i="5"/>
  <c r="V226" i="5"/>
  <c r="AH225" i="5"/>
  <c r="AH224" i="5" s="1"/>
  <c r="AH223" i="5" s="1"/>
  <c r="AH222" i="5" s="1"/>
  <c r="AF225" i="5"/>
  <c r="AF224" i="5" s="1"/>
  <c r="AF223" i="5" s="1"/>
  <c r="AF222" i="5" s="1"/>
  <c r="AE225" i="5"/>
  <c r="AD225" i="5"/>
  <c r="AD224" i="5" s="1"/>
  <c r="AD223" i="5" s="1"/>
  <c r="AD222" i="5" s="1"/>
  <c r="AD221" i="5" s="1"/>
  <c r="AC225" i="5"/>
  <c r="AB225" i="5"/>
  <c r="AB224" i="5" s="1"/>
  <c r="AA225" i="5"/>
  <c r="AA224" i="5" s="1"/>
  <c r="AA223" i="5" s="1"/>
  <c r="AA222" i="5" s="1"/>
  <c r="Z225" i="5"/>
  <c r="Z224" i="5" s="1"/>
  <c r="Z223" i="5" s="1"/>
  <c r="Z222" i="5" s="1"/>
  <c r="Z221" i="5" s="1"/>
  <c r="Y225" i="5"/>
  <c r="X225" i="5"/>
  <c r="X224" i="5" s="1"/>
  <c r="X223" i="5" s="1"/>
  <c r="X222" i="5" s="1"/>
  <c r="X221" i="5" s="1"/>
  <c r="W225" i="5"/>
  <c r="W224" i="5" s="1"/>
  <c r="W223" i="5" s="1"/>
  <c r="W222" i="5" s="1"/>
  <c r="W221" i="5" s="1"/>
  <c r="U225" i="5"/>
  <c r="U224" i="5" s="1"/>
  <c r="U223" i="5" s="1"/>
  <c r="U222" i="5" s="1"/>
  <c r="U221" i="5" s="1"/>
  <c r="T225" i="5"/>
  <c r="S225" i="5"/>
  <c r="S224" i="5" s="1"/>
  <c r="R225" i="5"/>
  <c r="R224" i="5" s="1"/>
  <c r="R223" i="5" s="1"/>
  <c r="R222" i="5" s="1"/>
  <c r="R221" i="5" s="1"/>
  <c r="Q225" i="5"/>
  <c r="Q224" i="5" s="1"/>
  <c r="Q223" i="5" s="1"/>
  <c r="Q222" i="5" s="1"/>
  <c r="Q221" i="5" s="1"/>
  <c r="P225" i="5"/>
  <c r="O225" i="5"/>
  <c r="O224" i="5" s="1"/>
  <c r="O223" i="5" s="1"/>
  <c r="O222" i="5" s="1"/>
  <c r="O221" i="5" s="1"/>
  <c r="N225" i="5"/>
  <c r="N224" i="5" s="1"/>
  <c r="N223" i="5" s="1"/>
  <c r="N222" i="5" s="1"/>
  <c r="N221" i="5" s="1"/>
  <c r="M225" i="5"/>
  <c r="M224" i="5" s="1"/>
  <c r="M223" i="5" s="1"/>
  <c r="M222" i="5" s="1"/>
  <c r="M221" i="5" s="1"/>
  <c r="L225" i="5"/>
  <c r="K225" i="5"/>
  <c r="K224" i="5" s="1"/>
  <c r="K223" i="5" s="1"/>
  <c r="K222" i="5" s="1"/>
  <c r="K221" i="5" s="1"/>
  <c r="AE224" i="5"/>
  <c r="AE223" i="5" s="1"/>
  <c r="AC224" i="5"/>
  <c r="AC223" i="5" s="1"/>
  <c r="AC222" i="5" s="1"/>
  <c r="Y224" i="5"/>
  <c r="Y223" i="5" s="1"/>
  <c r="Y222" i="5" s="1"/>
  <c r="Y221" i="5" s="1"/>
  <c r="T224" i="5"/>
  <c r="T223" i="5" s="1"/>
  <c r="T222" i="5" s="1"/>
  <c r="T221" i="5" s="1"/>
  <c r="P224" i="5"/>
  <c r="P223" i="5" s="1"/>
  <c r="P222" i="5" s="1"/>
  <c r="P221" i="5" s="1"/>
  <c r="L224" i="5"/>
  <c r="L223" i="5" s="1"/>
  <c r="L222" i="5" s="1"/>
  <c r="L221" i="5" s="1"/>
  <c r="AB223" i="5"/>
  <c r="AB222" i="5" s="1"/>
  <c r="S223" i="5"/>
  <c r="S222" i="5" s="1"/>
  <c r="S221" i="5" s="1"/>
  <c r="AE222" i="5"/>
  <c r="AG219" i="5"/>
  <c r="AG218" i="5" s="1"/>
  <c r="AH218" i="5"/>
  <c r="AF218" i="5"/>
  <c r="AE218" i="5"/>
  <c r="AD218" i="5"/>
  <c r="AC218" i="5"/>
  <c r="AB218" i="5"/>
  <c r="AA218" i="5"/>
  <c r="AA215" i="5" s="1"/>
  <c r="AA214" i="5" s="1"/>
  <c r="Z218" i="5"/>
  <c r="Y218" i="5"/>
  <c r="AG217" i="5"/>
  <c r="AG216" i="5" s="1"/>
  <c r="V217" i="5"/>
  <c r="AH216" i="5"/>
  <c r="AF216" i="5"/>
  <c r="AE216" i="5"/>
  <c r="AD216" i="5"/>
  <c r="AD215" i="5" s="1"/>
  <c r="AD214" i="5" s="1"/>
  <c r="AC216" i="5"/>
  <c r="AB216" i="5"/>
  <c r="AA216" i="5"/>
  <c r="Z216" i="5"/>
  <c r="Z215" i="5" s="1"/>
  <c r="Z214" i="5" s="1"/>
  <c r="Z212" i="5" s="1"/>
  <c r="Y216" i="5"/>
  <c r="X216" i="5"/>
  <c r="X215" i="5" s="1"/>
  <c r="X214" i="5" s="1"/>
  <c r="X212" i="5" s="1"/>
  <c r="W216" i="5"/>
  <c r="V216" i="5"/>
  <c r="V215" i="5" s="1"/>
  <c r="V214" i="5" s="1"/>
  <c r="V213" i="5" s="1"/>
  <c r="U216" i="5"/>
  <c r="U215" i="5" s="1"/>
  <c r="U214" i="5" s="1"/>
  <c r="U213" i="5" s="1"/>
  <c r="T216" i="5"/>
  <c r="T215" i="5" s="1"/>
  <c r="T214" i="5" s="1"/>
  <c r="T212" i="5" s="1"/>
  <c r="S216" i="5"/>
  <c r="R216" i="5"/>
  <c r="R215" i="5" s="1"/>
  <c r="R214" i="5" s="1"/>
  <c r="Q216" i="5"/>
  <c r="Q215" i="5" s="1"/>
  <c r="Q214" i="5" s="1"/>
  <c r="P216" i="5"/>
  <c r="P215" i="5" s="1"/>
  <c r="P214" i="5" s="1"/>
  <c r="P212" i="5" s="1"/>
  <c r="O216" i="5"/>
  <c r="N216" i="5"/>
  <c r="N215" i="5" s="1"/>
  <c r="N214" i="5" s="1"/>
  <c r="M216" i="5"/>
  <c r="M215" i="5" s="1"/>
  <c r="M214" i="5" s="1"/>
  <c r="L216" i="5"/>
  <c r="L215" i="5" s="1"/>
  <c r="L214" i="5" s="1"/>
  <c r="L212" i="5" s="1"/>
  <c r="K216" i="5"/>
  <c r="AE215" i="5"/>
  <c r="W215" i="5"/>
  <c r="W214" i="5" s="1"/>
  <c r="S215" i="5"/>
  <c r="S214" i="5" s="1"/>
  <c r="O215" i="5"/>
  <c r="O214" i="5" s="1"/>
  <c r="K215" i="5"/>
  <c r="AE214" i="5"/>
  <c r="AE212" i="5" s="1"/>
  <c r="K214" i="5"/>
  <c r="K212" i="5" s="1"/>
  <c r="X213" i="5"/>
  <c r="P213" i="5"/>
  <c r="K213" i="5"/>
  <c r="AG210" i="5"/>
  <c r="AG209" i="5" s="1"/>
  <c r="V210" i="5"/>
  <c r="V209" i="5" s="1"/>
  <c r="V208" i="5" s="1"/>
  <c r="V207" i="5" s="1"/>
  <c r="AH208" i="5"/>
  <c r="AH207" i="5" s="1"/>
  <c r="AF209" i="5"/>
  <c r="AF208" i="5" s="1"/>
  <c r="AF207" i="5" s="1"/>
  <c r="AE209" i="5"/>
  <c r="AE208" i="5" s="1"/>
  <c r="AE207" i="5" s="1"/>
  <c r="AD209" i="5"/>
  <c r="AD208" i="5" s="1"/>
  <c r="AD207" i="5" s="1"/>
  <c r="AC209" i="5"/>
  <c r="AC208" i="5" s="1"/>
  <c r="AC207" i="5" s="1"/>
  <c r="AC206" i="5" s="1"/>
  <c r="AB209" i="5"/>
  <c r="AB208" i="5" s="1"/>
  <c r="AB207" i="5" s="1"/>
  <c r="AA209" i="5"/>
  <c r="AA208" i="5" s="1"/>
  <c r="AA207" i="5" s="1"/>
  <c r="Z209" i="5"/>
  <c r="Z208" i="5" s="1"/>
  <c r="Z207" i="5" s="1"/>
  <c r="Y209" i="5"/>
  <c r="Y208" i="5" s="1"/>
  <c r="Y207" i="5" s="1"/>
  <c r="X209" i="5"/>
  <c r="W209" i="5"/>
  <c r="U209" i="5"/>
  <c r="U208" i="5" s="1"/>
  <c r="U207" i="5" s="1"/>
  <c r="T209" i="5"/>
  <c r="T208" i="5" s="1"/>
  <c r="T207" i="5" s="1"/>
  <c r="T206" i="5" s="1"/>
  <c r="S209" i="5"/>
  <c r="S208" i="5" s="1"/>
  <c r="S207" i="5" s="1"/>
  <c r="R209" i="5"/>
  <c r="R208" i="5" s="1"/>
  <c r="R207" i="5" s="1"/>
  <c r="Q209" i="5"/>
  <c r="Q208" i="5" s="1"/>
  <c r="Q207" i="5" s="1"/>
  <c r="P209" i="5"/>
  <c r="P208" i="5" s="1"/>
  <c r="O209" i="5"/>
  <c r="O208" i="5" s="1"/>
  <c r="O207" i="5" s="1"/>
  <c r="N209" i="5"/>
  <c r="N208" i="5" s="1"/>
  <c r="N207" i="5" s="1"/>
  <c r="N205" i="5" s="1"/>
  <c r="N204" i="5" s="1"/>
  <c r="M209" i="5"/>
  <c r="M208" i="5" s="1"/>
  <c r="M207" i="5" s="1"/>
  <c r="L209" i="5"/>
  <c r="L208" i="5" s="1"/>
  <c r="L207" i="5" s="1"/>
  <c r="L206" i="5" s="1"/>
  <c r="K209" i="5"/>
  <c r="X208" i="5"/>
  <c r="X207" i="5" s="1"/>
  <c r="W208" i="5"/>
  <c r="W207" i="5" s="1"/>
  <c r="W205" i="5" s="1"/>
  <c r="W204" i="5" s="1"/>
  <c r="K208" i="5"/>
  <c r="K207" i="5" s="1"/>
  <c r="P207" i="5"/>
  <c r="AC205" i="5"/>
  <c r="L205" i="5"/>
  <c r="L204" i="5" s="1"/>
  <c r="AG203" i="5"/>
  <c r="AG202" i="5" s="1"/>
  <c r="V203" i="5"/>
  <c r="AH202" i="5"/>
  <c r="AH199" i="5" s="1"/>
  <c r="AH198" i="5" s="1"/>
  <c r="AH197" i="5" s="1"/>
  <c r="AF202" i="5"/>
  <c r="AF199" i="5" s="1"/>
  <c r="AF198" i="5" s="1"/>
  <c r="AF197" i="5" s="1"/>
  <c r="AE202" i="5"/>
  <c r="AE199" i="5" s="1"/>
  <c r="AE198" i="5" s="1"/>
  <c r="AE197" i="5" s="1"/>
  <c r="AD202" i="5"/>
  <c r="AD199" i="5" s="1"/>
  <c r="AD198" i="5" s="1"/>
  <c r="AD197" i="5" s="1"/>
  <c r="AD196" i="5" s="1"/>
  <c r="AC202" i="5"/>
  <c r="AC199" i="5" s="1"/>
  <c r="AC198" i="5" s="1"/>
  <c r="AC197" i="5" s="1"/>
  <c r="AB202" i="5"/>
  <c r="AA202" i="5"/>
  <c r="Z202" i="5"/>
  <c r="Y202" i="5"/>
  <c r="AG201" i="5"/>
  <c r="AG200" i="5"/>
  <c r="AB200" i="5"/>
  <c r="Z200" i="5"/>
  <c r="Z199" i="5" s="1"/>
  <c r="Z198" i="5" s="1"/>
  <c r="Z197" i="5" s="1"/>
  <c r="Z196" i="5" s="1"/>
  <c r="Y200" i="5"/>
  <c r="X200" i="5"/>
  <c r="X199" i="5" s="1"/>
  <c r="X198" i="5" s="1"/>
  <c r="X197" i="5" s="1"/>
  <c r="X196" i="5" s="1"/>
  <c r="W200" i="5"/>
  <c r="W199" i="5" s="1"/>
  <c r="W198" i="5" s="1"/>
  <c r="W197" i="5" s="1"/>
  <c r="W196" i="5" s="1"/>
  <c r="V200" i="5"/>
  <c r="V199" i="5" s="1"/>
  <c r="V198" i="5" s="1"/>
  <c r="V197" i="5" s="1"/>
  <c r="V196" i="5" s="1"/>
  <c r="U200" i="5"/>
  <c r="U199" i="5" s="1"/>
  <c r="U198" i="5" s="1"/>
  <c r="U197" i="5" s="1"/>
  <c r="U196" i="5" s="1"/>
  <c r="T200" i="5"/>
  <c r="T199" i="5" s="1"/>
  <c r="T198" i="5" s="1"/>
  <c r="T197" i="5" s="1"/>
  <c r="T196" i="5" s="1"/>
  <c r="S200" i="5"/>
  <c r="S199" i="5" s="1"/>
  <c r="S198" i="5" s="1"/>
  <c r="S197" i="5" s="1"/>
  <c r="S196" i="5" s="1"/>
  <c r="R200" i="5"/>
  <c r="R199" i="5" s="1"/>
  <c r="R198" i="5" s="1"/>
  <c r="R197" i="5" s="1"/>
  <c r="R196" i="5" s="1"/>
  <c r="Q200" i="5"/>
  <c r="Q199" i="5" s="1"/>
  <c r="Q198" i="5" s="1"/>
  <c r="Q197" i="5" s="1"/>
  <c r="Q196" i="5" s="1"/>
  <c r="P200" i="5"/>
  <c r="P199" i="5" s="1"/>
  <c r="P198" i="5" s="1"/>
  <c r="P197" i="5" s="1"/>
  <c r="P196" i="5" s="1"/>
  <c r="O200" i="5"/>
  <c r="O199" i="5" s="1"/>
  <c r="O198" i="5" s="1"/>
  <c r="O197" i="5" s="1"/>
  <c r="O196" i="5" s="1"/>
  <c r="N200" i="5"/>
  <c r="N199" i="5" s="1"/>
  <c r="N198" i="5" s="1"/>
  <c r="N197" i="5" s="1"/>
  <c r="N196" i="5" s="1"/>
  <c r="M200" i="5"/>
  <c r="L200" i="5"/>
  <c r="L199" i="5" s="1"/>
  <c r="L198" i="5" s="1"/>
  <c r="L197" i="5" s="1"/>
  <c r="L196" i="5" s="1"/>
  <c r="K200" i="5"/>
  <c r="K199" i="5" s="1"/>
  <c r="K198" i="5" s="1"/>
  <c r="K197" i="5" s="1"/>
  <c r="K196" i="5" s="1"/>
  <c r="AA199" i="5"/>
  <c r="AA198" i="5" s="1"/>
  <c r="AA197" i="5" s="1"/>
  <c r="M199" i="5"/>
  <c r="M198" i="5" s="1"/>
  <c r="M197" i="5" s="1"/>
  <c r="M196" i="5" s="1"/>
  <c r="AG195" i="5"/>
  <c r="V195" i="5"/>
  <c r="AG194" i="5"/>
  <c r="V194" i="5"/>
  <c r="AH193" i="5"/>
  <c r="AH192" i="5" s="1"/>
  <c r="AH191" i="5" s="1"/>
  <c r="AH190" i="5" s="1"/>
  <c r="AH189" i="5" s="1"/>
  <c r="AF193" i="5"/>
  <c r="AF192" i="5" s="1"/>
  <c r="AF191" i="5" s="1"/>
  <c r="AF190" i="5" s="1"/>
  <c r="AE193" i="5"/>
  <c r="AE192" i="5" s="1"/>
  <c r="AE191" i="5" s="1"/>
  <c r="AE190" i="5" s="1"/>
  <c r="AD193" i="5"/>
  <c r="AD192" i="5" s="1"/>
  <c r="AD191" i="5" s="1"/>
  <c r="AD190" i="5" s="1"/>
  <c r="AD189" i="5" s="1"/>
  <c r="AC193" i="5"/>
  <c r="AC192" i="5" s="1"/>
  <c r="AC191" i="5" s="1"/>
  <c r="AC190" i="5" s="1"/>
  <c r="AB193" i="5"/>
  <c r="AB192" i="5" s="1"/>
  <c r="AB191" i="5" s="1"/>
  <c r="AB190" i="5" s="1"/>
  <c r="AA193" i="5"/>
  <c r="AA192" i="5" s="1"/>
  <c r="AA191" i="5" s="1"/>
  <c r="AA190" i="5" s="1"/>
  <c r="Z193" i="5"/>
  <c r="Z192" i="5" s="1"/>
  <c r="Z191" i="5" s="1"/>
  <c r="Z190" i="5" s="1"/>
  <c r="Z189" i="5" s="1"/>
  <c r="Y193" i="5"/>
  <c r="Y192" i="5" s="1"/>
  <c r="Y191" i="5" s="1"/>
  <c r="Y190" i="5" s="1"/>
  <c r="Y189" i="5" s="1"/>
  <c r="X193" i="5"/>
  <c r="X192" i="5" s="1"/>
  <c r="X191" i="5" s="1"/>
  <c r="X190" i="5" s="1"/>
  <c r="X189" i="5" s="1"/>
  <c r="W193" i="5"/>
  <c r="W192" i="5" s="1"/>
  <c r="W191" i="5" s="1"/>
  <c r="W190" i="5" s="1"/>
  <c r="W189" i="5" s="1"/>
  <c r="U193" i="5"/>
  <c r="U192" i="5" s="1"/>
  <c r="U191" i="5" s="1"/>
  <c r="U190" i="5" s="1"/>
  <c r="U189" i="5" s="1"/>
  <c r="T193" i="5"/>
  <c r="T192" i="5" s="1"/>
  <c r="T191" i="5" s="1"/>
  <c r="T190" i="5" s="1"/>
  <c r="T189" i="5" s="1"/>
  <c r="S193" i="5"/>
  <c r="S192" i="5" s="1"/>
  <c r="S191" i="5" s="1"/>
  <c r="S190" i="5" s="1"/>
  <c r="S189" i="5" s="1"/>
  <c r="R193" i="5"/>
  <c r="R192" i="5" s="1"/>
  <c r="R191" i="5" s="1"/>
  <c r="R190" i="5" s="1"/>
  <c r="R189" i="5" s="1"/>
  <c r="Q193" i="5"/>
  <c r="Q192" i="5" s="1"/>
  <c r="Q191" i="5" s="1"/>
  <c r="Q190" i="5" s="1"/>
  <c r="Q189" i="5" s="1"/>
  <c r="P193" i="5"/>
  <c r="P192" i="5" s="1"/>
  <c r="P191" i="5" s="1"/>
  <c r="P190" i="5" s="1"/>
  <c r="P189" i="5" s="1"/>
  <c r="O193" i="5"/>
  <c r="O192" i="5" s="1"/>
  <c r="O191" i="5" s="1"/>
  <c r="O190" i="5" s="1"/>
  <c r="O189" i="5" s="1"/>
  <c r="N193" i="5"/>
  <c r="N192" i="5" s="1"/>
  <c r="N191" i="5" s="1"/>
  <c r="N190" i="5" s="1"/>
  <c r="N189" i="5" s="1"/>
  <c r="AG188" i="5"/>
  <c r="AG187" i="5"/>
  <c r="AG186" i="5"/>
  <c r="AG185" i="5"/>
  <c r="V185" i="5"/>
  <c r="AG184" i="5"/>
  <c r="AG183" i="5"/>
  <c r="V183" i="5"/>
  <c r="V182" i="5" s="1"/>
  <c r="V181" i="5" s="1"/>
  <c r="V180" i="5" s="1"/>
  <c r="V179" i="5" s="1"/>
  <c r="V178" i="5" s="1"/>
  <c r="AH182" i="5"/>
  <c r="AH181" i="5" s="1"/>
  <c r="AH180" i="5" s="1"/>
  <c r="AH179" i="5" s="1"/>
  <c r="AF182" i="5"/>
  <c r="AF181" i="5" s="1"/>
  <c r="AF180" i="5" s="1"/>
  <c r="AF179" i="5" s="1"/>
  <c r="AF178" i="5" s="1"/>
  <c r="AE182" i="5"/>
  <c r="AD182" i="5"/>
  <c r="AC182" i="5"/>
  <c r="AC181" i="5" s="1"/>
  <c r="AC180" i="5" s="1"/>
  <c r="AC179" i="5" s="1"/>
  <c r="AC178" i="5" s="1"/>
  <c r="AB182" i="5"/>
  <c r="AB181" i="5" s="1"/>
  <c r="AB180" i="5" s="1"/>
  <c r="AB179" i="5" s="1"/>
  <c r="AB178" i="5" s="1"/>
  <c r="AA182" i="5"/>
  <c r="AA181" i="5" s="1"/>
  <c r="AA180" i="5" s="1"/>
  <c r="AA179" i="5" s="1"/>
  <c r="AA178" i="5" s="1"/>
  <c r="Z182" i="5"/>
  <c r="Z181" i="5" s="1"/>
  <c r="Z180" i="5" s="1"/>
  <c r="Z179" i="5" s="1"/>
  <c r="Z178" i="5" s="1"/>
  <c r="Y182" i="5"/>
  <c r="Y181" i="5" s="1"/>
  <c r="Y180" i="5" s="1"/>
  <c r="Y179" i="5" s="1"/>
  <c r="Y178" i="5" s="1"/>
  <c r="X182" i="5"/>
  <c r="X181" i="5" s="1"/>
  <c r="X180" i="5" s="1"/>
  <c r="X179" i="5" s="1"/>
  <c r="X178" i="5" s="1"/>
  <c r="W182" i="5"/>
  <c r="W181" i="5" s="1"/>
  <c r="W180" i="5" s="1"/>
  <c r="W179" i="5" s="1"/>
  <c r="W178" i="5" s="1"/>
  <c r="U182" i="5"/>
  <c r="U181" i="5" s="1"/>
  <c r="U180" i="5" s="1"/>
  <c r="U179" i="5" s="1"/>
  <c r="U178" i="5" s="1"/>
  <c r="T182" i="5"/>
  <c r="T181" i="5" s="1"/>
  <c r="T180" i="5" s="1"/>
  <c r="T179" i="5" s="1"/>
  <c r="T178" i="5" s="1"/>
  <c r="S182" i="5"/>
  <c r="S181" i="5" s="1"/>
  <c r="S180" i="5" s="1"/>
  <c r="S179" i="5" s="1"/>
  <c r="S178" i="5" s="1"/>
  <c r="R182" i="5"/>
  <c r="Q182" i="5"/>
  <c r="Q181" i="5" s="1"/>
  <c r="Q180" i="5" s="1"/>
  <c r="Q179" i="5" s="1"/>
  <c r="Q178" i="5" s="1"/>
  <c r="P182" i="5"/>
  <c r="P181" i="5" s="1"/>
  <c r="P180" i="5" s="1"/>
  <c r="P179" i="5" s="1"/>
  <c r="O182" i="5"/>
  <c r="O181" i="5" s="1"/>
  <c r="O180" i="5" s="1"/>
  <c r="O179" i="5" s="1"/>
  <c r="O178" i="5" s="1"/>
  <c r="N182" i="5"/>
  <c r="N181" i="5" s="1"/>
  <c r="N180" i="5" s="1"/>
  <c r="N179" i="5" s="1"/>
  <c r="N178" i="5" s="1"/>
  <c r="M182" i="5"/>
  <c r="M181" i="5" s="1"/>
  <c r="M180" i="5" s="1"/>
  <c r="M179" i="5" s="1"/>
  <c r="M178" i="5" s="1"/>
  <c r="L182" i="5"/>
  <c r="L181" i="5" s="1"/>
  <c r="L180" i="5" s="1"/>
  <c r="L179" i="5" s="1"/>
  <c r="L178" i="5" s="1"/>
  <c r="K182" i="5"/>
  <c r="K181" i="5" s="1"/>
  <c r="K180" i="5" s="1"/>
  <c r="K179" i="5" s="1"/>
  <c r="K178" i="5" s="1"/>
  <c r="AE181" i="5"/>
  <c r="AE180" i="5" s="1"/>
  <c r="AE179" i="5" s="1"/>
  <c r="AE178" i="5" s="1"/>
  <c r="AD181" i="5"/>
  <c r="AD180" i="5" s="1"/>
  <c r="AD179" i="5" s="1"/>
  <c r="AD178" i="5" s="1"/>
  <c r="R181" i="5"/>
  <c r="R180" i="5" s="1"/>
  <c r="R179" i="5" s="1"/>
  <c r="R178" i="5" s="1"/>
  <c r="P178" i="5"/>
  <c r="AG176" i="5"/>
  <c r="V176" i="5"/>
  <c r="AG175" i="5"/>
  <c r="AH173" i="5"/>
  <c r="AD174" i="5"/>
  <c r="AD173" i="5" s="1"/>
  <c r="AC174" i="5"/>
  <c r="AC173" i="5" s="1"/>
  <c r="AB174" i="5"/>
  <c r="AB173" i="5" s="1"/>
  <c r="AA174" i="5"/>
  <c r="AA173" i="5" s="1"/>
  <c r="Z174" i="5"/>
  <c r="Y174" i="5"/>
  <c r="Y173" i="5" s="1"/>
  <c r="X174" i="5"/>
  <c r="X173" i="5" s="1"/>
  <c r="AF173" i="5"/>
  <c r="AE173" i="5"/>
  <c r="Z173" i="5"/>
  <c r="AG172" i="5"/>
  <c r="AG171" i="5"/>
  <c r="AG170" i="5"/>
  <c r="AG169" i="5"/>
  <c r="AG168" i="5"/>
  <c r="V168" i="5"/>
  <c r="V167" i="5" s="1"/>
  <c r="V166" i="5" s="1"/>
  <c r="AH166" i="5"/>
  <c r="AF167" i="5"/>
  <c r="AF166" i="5" s="1"/>
  <c r="AE167" i="5"/>
  <c r="AE166" i="5" s="1"/>
  <c r="AD167" i="5"/>
  <c r="AD166" i="5" s="1"/>
  <c r="AC167" i="5"/>
  <c r="AB167" i="5"/>
  <c r="AB166" i="5" s="1"/>
  <c r="AA167" i="5"/>
  <c r="AA166" i="5" s="1"/>
  <c r="Z167" i="5"/>
  <c r="Z166" i="5" s="1"/>
  <c r="Y167" i="5"/>
  <c r="Y166" i="5" s="1"/>
  <c r="X167" i="5"/>
  <c r="X166" i="5" s="1"/>
  <c r="W167" i="5"/>
  <c r="W166" i="5" s="1"/>
  <c r="W165" i="5" s="1"/>
  <c r="W164" i="5" s="1"/>
  <c r="W163" i="5" s="1"/>
  <c r="U167" i="5"/>
  <c r="U166" i="5" s="1"/>
  <c r="U165" i="5" s="1"/>
  <c r="U164" i="5" s="1"/>
  <c r="U163" i="5" s="1"/>
  <c r="T167" i="5"/>
  <c r="T166" i="5" s="1"/>
  <c r="T165" i="5" s="1"/>
  <c r="T164" i="5" s="1"/>
  <c r="T163" i="5" s="1"/>
  <c r="S167" i="5"/>
  <c r="S166" i="5" s="1"/>
  <c r="S165" i="5" s="1"/>
  <c r="S164" i="5" s="1"/>
  <c r="S163" i="5" s="1"/>
  <c r="R167" i="5"/>
  <c r="Q167" i="5"/>
  <c r="Q166" i="5" s="1"/>
  <c r="Q165" i="5" s="1"/>
  <c r="Q164" i="5" s="1"/>
  <c r="Q163" i="5" s="1"/>
  <c r="P167" i="5"/>
  <c r="O167" i="5"/>
  <c r="O166" i="5" s="1"/>
  <c r="O165" i="5" s="1"/>
  <c r="O164" i="5" s="1"/>
  <c r="O163" i="5" s="1"/>
  <c r="N167" i="5"/>
  <c r="N166" i="5" s="1"/>
  <c r="N165" i="5" s="1"/>
  <c r="N164" i="5" s="1"/>
  <c r="N163" i="5" s="1"/>
  <c r="M167" i="5"/>
  <c r="M166" i="5" s="1"/>
  <c r="M165" i="5" s="1"/>
  <c r="M164" i="5" s="1"/>
  <c r="M163" i="5" s="1"/>
  <c r="L167" i="5"/>
  <c r="L166" i="5" s="1"/>
  <c r="L165" i="5" s="1"/>
  <c r="L164" i="5" s="1"/>
  <c r="L163" i="5" s="1"/>
  <c r="K167" i="5"/>
  <c r="K166" i="5" s="1"/>
  <c r="K165" i="5" s="1"/>
  <c r="K164" i="5" s="1"/>
  <c r="K163" i="5" s="1"/>
  <c r="AC166" i="5"/>
  <c r="R166" i="5"/>
  <c r="R165" i="5" s="1"/>
  <c r="R164" i="5" s="1"/>
  <c r="R163" i="5" s="1"/>
  <c r="P166" i="5"/>
  <c r="P165" i="5" s="1"/>
  <c r="P164" i="5" s="1"/>
  <c r="P163" i="5" s="1"/>
  <c r="V165" i="5"/>
  <c r="V164" i="5" s="1"/>
  <c r="V163" i="5" s="1"/>
  <c r="AG162" i="5"/>
  <c r="AG161" i="5" s="1"/>
  <c r="AG160" i="5" s="1"/>
  <c r="AG159" i="5" s="1"/>
  <c r="AG158" i="5" s="1"/>
  <c r="V162" i="5"/>
  <c r="AH161" i="5"/>
  <c r="AH160" i="5" s="1"/>
  <c r="AH159" i="5" s="1"/>
  <c r="AH158" i="5" s="1"/>
  <c r="AF161" i="5"/>
  <c r="AF160" i="5" s="1"/>
  <c r="AF159" i="5" s="1"/>
  <c r="AF158" i="5" s="1"/>
  <c r="AE161" i="5"/>
  <c r="AE160" i="5" s="1"/>
  <c r="AE159" i="5" s="1"/>
  <c r="AE158" i="5" s="1"/>
  <c r="AD161" i="5"/>
  <c r="AD160" i="5" s="1"/>
  <c r="AD159" i="5" s="1"/>
  <c r="AD158" i="5" s="1"/>
  <c r="AD157" i="5" s="1"/>
  <c r="AC161" i="5"/>
  <c r="AC160" i="5" s="1"/>
  <c r="AC159" i="5" s="1"/>
  <c r="AC158" i="5" s="1"/>
  <c r="AB161" i="5"/>
  <c r="AA161" i="5"/>
  <c r="AA160" i="5" s="1"/>
  <c r="AA159" i="5" s="1"/>
  <c r="AA158" i="5" s="1"/>
  <c r="Z161" i="5"/>
  <c r="Z160" i="5" s="1"/>
  <c r="Z159" i="5" s="1"/>
  <c r="Y161" i="5"/>
  <c r="Y160" i="5" s="1"/>
  <c r="Y159" i="5" s="1"/>
  <c r="Y158" i="5" s="1"/>
  <c r="Y157" i="5" s="1"/>
  <c r="X161" i="5"/>
  <c r="X160" i="5" s="1"/>
  <c r="X159" i="5" s="1"/>
  <c r="X158" i="5" s="1"/>
  <c r="X157" i="5" s="1"/>
  <c r="W161" i="5"/>
  <c r="W160" i="5" s="1"/>
  <c r="W159" i="5" s="1"/>
  <c r="W158" i="5" s="1"/>
  <c r="W157" i="5" s="1"/>
  <c r="V161" i="5"/>
  <c r="V160" i="5" s="1"/>
  <c r="V159" i="5" s="1"/>
  <c r="V158" i="5" s="1"/>
  <c r="V157" i="5" s="1"/>
  <c r="U161" i="5"/>
  <c r="U160" i="5" s="1"/>
  <c r="U159" i="5" s="1"/>
  <c r="U158" i="5" s="1"/>
  <c r="U157" i="5" s="1"/>
  <c r="T161" i="5"/>
  <c r="S161" i="5"/>
  <c r="S160" i="5" s="1"/>
  <c r="S159" i="5" s="1"/>
  <c r="S158" i="5" s="1"/>
  <c r="S157" i="5" s="1"/>
  <c r="R161" i="5"/>
  <c r="R160" i="5" s="1"/>
  <c r="R159" i="5" s="1"/>
  <c r="R158" i="5" s="1"/>
  <c r="R157" i="5" s="1"/>
  <c r="Q161" i="5"/>
  <c r="Q160" i="5" s="1"/>
  <c r="Q159" i="5" s="1"/>
  <c r="Q158" i="5" s="1"/>
  <c r="Q157" i="5" s="1"/>
  <c r="P161" i="5"/>
  <c r="O161" i="5"/>
  <c r="O160" i="5" s="1"/>
  <c r="O159" i="5" s="1"/>
  <c r="O158" i="5" s="1"/>
  <c r="O157" i="5" s="1"/>
  <c r="N161" i="5"/>
  <c r="N160" i="5" s="1"/>
  <c r="N159" i="5" s="1"/>
  <c r="N158" i="5" s="1"/>
  <c r="N157" i="5" s="1"/>
  <c r="M161" i="5"/>
  <c r="M160" i="5" s="1"/>
  <c r="M159" i="5" s="1"/>
  <c r="M158" i="5" s="1"/>
  <c r="M157" i="5" s="1"/>
  <c r="L161" i="5"/>
  <c r="K161" i="5"/>
  <c r="K160" i="5" s="1"/>
  <c r="K159" i="5" s="1"/>
  <c r="K158" i="5" s="1"/>
  <c r="K157" i="5" s="1"/>
  <c r="AB160" i="5"/>
  <c r="AB159" i="5" s="1"/>
  <c r="AB158" i="5" s="1"/>
  <c r="T160" i="5"/>
  <c r="P160" i="5"/>
  <c r="P159" i="5" s="1"/>
  <c r="P158" i="5" s="1"/>
  <c r="P157" i="5" s="1"/>
  <c r="L160" i="5"/>
  <c r="L159" i="5" s="1"/>
  <c r="L158" i="5" s="1"/>
  <c r="L157" i="5" s="1"/>
  <c r="T159" i="5"/>
  <c r="T158" i="5" s="1"/>
  <c r="T157" i="5" s="1"/>
  <c r="Z158" i="5"/>
  <c r="Z157" i="5" s="1"/>
  <c r="AG156" i="5"/>
  <c r="V156" i="5"/>
  <c r="AG155" i="5"/>
  <c r="AG154" i="5"/>
  <c r="V154" i="5"/>
  <c r="V153" i="5" s="1"/>
  <c r="V152" i="5" s="1"/>
  <c r="V151" i="5" s="1"/>
  <c r="V150" i="5" s="1"/>
  <c r="V149" i="5" s="1"/>
  <c r="AH152" i="5"/>
  <c r="AH151" i="5" s="1"/>
  <c r="AH150" i="5" s="1"/>
  <c r="AF153" i="5"/>
  <c r="AF152" i="5" s="1"/>
  <c r="AF151" i="5" s="1"/>
  <c r="AF150" i="5" s="1"/>
  <c r="AF366" i="5" s="1"/>
  <c r="AE153" i="5"/>
  <c r="AE152" i="5" s="1"/>
  <c r="AE151" i="5" s="1"/>
  <c r="AE150" i="5" s="1"/>
  <c r="AD153" i="5"/>
  <c r="AD152" i="5" s="1"/>
  <c r="AD151" i="5" s="1"/>
  <c r="AD150" i="5" s="1"/>
  <c r="AD149" i="5" s="1"/>
  <c r="AC153" i="5"/>
  <c r="AC152" i="5" s="1"/>
  <c r="AC151" i="5" s="1"/>
  <c r="AC150" i="5" s="1"/>
  <c r="AB153" i="5"/>
  <c r="AB152" i="5" s="1"/>
  <c r="AB151" i="5" s="1"/>
  <c r="AB150" i="5" s="1"/>
  <c r="AA153" i="5"/>
  <c r="AA152" i="5" s="1"/>
  <c r="AA151" i="5" s="1"/>
  <c r="AA150" i="5" s="1"/>
  <c r="X153" i="5"/>
  <c r="X152" i="5" s="1"/>
  <c r="X151" i="5" s="1"/>
  <c r="X150" i="5" s="1"/>
  <c r="X149" i="5" s="1"/>
  <c r="W153" i="5"/>
  <c r="W152" i="5" s="1"/>
  <c r="W151" i="5" s="1"/>
  <c r="W150" i="5" s="1"/>
  <c r="W149" i="5" s="1"/>
  <c r="U153" i="5"/>
  <c r="U152" i="5" s="1"/>
  <c r="U151" i="5" s="1"/>
  <c r="U150" i="5" s="1"/>
  <c r="U149" i="5" s="1"/>
  <c r="T153" i="5"/>
  <c r="T152" i="5" s="1"/>
  <c r="T151" i="5" s="1"/>
  <c r="T150" i="5" s="1"/>
  <c r="T149" i="5" s="1"/>
  <c r="S153" i="5"/>
  <c r="S152" i="5" s="1"/>
  <c r="S151" i="5" s="1"/>
  <c r="S150" i="5" s="1"/>
  <c r="S149" i="5" s="1"/>
  <c r="R153" i="5"/>
  <c r="R152" i="5" s="1"/>
  <c r="R151" i="5" s="1"/>
  <c r="R150" i="5" s="1"/>
  <c r="R149" i="5" s="1"/>
  <c r="Q153" i="5"/>
  <c r="Q152" i="5" s="1"/>
  <c r="Q151" i="5" s="1"/>
  <c r="Q150" i="5" s="1"/>
  <c r="Q149" i="5" s="1"/>
  <c r="P153" i="5"/>
  <c r="P152" i="5" s="1"/>
  <c r="P151" i="5" s="1"/>
  <c r="P150" i="5" s="1"/>
  <c r="P149" i="5" s="1"/>
  <c r="O153" i="5"/>
  <c r="O152" i="5" s="1"/>
  <c r="O151" i="5" s="1"/>
  <c r="O150" i="5" s="1"/>
  <c r="O149" i="5" s="1"/>
  <c r="N153" i="5"/>
  <c r="N152" i="5" s="1"/>
  <c r="N151" i="5" s="1"/>
  <c r="N150" i="5" s="1"/>
  <c r="N149" i="5" s="1"/>
  <c r="N148" i="5" s="1"/>
  <c r="M153" i="5"/>
  <c r="M152" i="5" s="1"/>
  <c r="M151" i="5" s="1"/>
  <c r="M150" i="5" s="1"/>
  <c r="M149" i="5" s="1"/>
  <c r="L153" i="5"/>
  <c r="L152" i="5" s="1"/>
  <c r="L151" i="5" s="1"/>
  <c r="L150" i="5" s="1"/>
  <c r="L149" i="5" s="1"/>
  <c r="K153" i="5"/>
  <c r="K152" i="5" s="1"/>
  <c r="K151" i="5" s="1"/>
  <c r="K150" i="5" s="1"/>
  <c r="K149" i="5" s="1"/>
  <c r="Z151" i="5"/>
  <c r="Z150" i="5" s="1"/>
  <c r="Z149" i="5" s="1"/>
  <c r="Y151" i="5"/>
  <c r="Y150" i="5" s="1"/>
  <c r="Y149" i="5" s="1"/>
  <c r="V147" i="5"/>
  <c r="V146" i="5" s="1"/>
  <c r="V145" i="5" s="1"/>
  <c r="V144" i="5" s="1"/>
  <c r="V143" i="5" s="1"/>
  <c r="V142" i="5" s="1"/>
  <c r="AH146" i="5"/>
  <c r="AG146" i="5"/>
  <c r="AG145" i="5" s="1"/>
  <c r="AG144" i="5" s="1"/>
  <c r="AG143" i="5" s="1"/>
  <c r="AF146" i="5"/>
  <c r="AE146" i="5"/>
  <c r="AE145" i="5" s="1"/>
  <c r="AE144" i="5" s="1"/>
  <c r="AE143" i="5" s="1"/>
  <c r="AE359" i="5" s="1"/>
  <c r="AD146" i="5"/>
  <c r="AC146" i="5"/>
  <c r="AC145" i="5" s="1"/>
  <c r="AC144" i="5" s="1"/>
  <c r="AC143" i="5" s="1"/>
  <c r="AB146" i="5"/>
  <c r="AA146" i="5"/>
  <c r="AA145" i="5" s="1"/>
  <c r="AA144" i="5" s="1"/>
  <c r="AA143" i="5" s="1"/>
  <c r="Z146" i="5"/>
  <c r="Y146" i="5"/>
  <c r="Y145" i="5" s="1"/>
  <c r="Y144" i="5" s="1"/>
  <c r="Y143" i="5" s="1"/>
  <c r="Y142" i="5" s="1"/>
  <c r="X146" i="5"/>
  <c r="W146" i="5"/>
  <c r="W145" i="5" s="1"/>
  <c r="W144" i="5" s="1"/>
  <c r="W143" i="5" s="1"/>
  <c r="W142" i="5" s="1"/>
  <c r="U146" i="5"/>
  <c r="T146" i="5"/>
  <c r="T145" i="5" s="1"/>
  <c r="T144" i="5" s="1"/>
  <c r="T143" i="5" s="1"/>
  <c r="T142" i="5" s="1"/>
  <c r="S146" i="5"/>
  <c r="R146" i="5"/>
  <c r="R145" i="5" s="1"/>
  <c r="R144" i="5" s="1"/>
  <c r="R143" i="5" s="1"/>
  <c r="R142" i="5" s="1"/>
  <c r="Q146" i="5"/>
  <c r="P146" i="5"/>
  <c r="P145" i="5" s="1"/>
  <c r="P144" i="5" s="1"/>
  <c r="P143" i="5" s="1"/>
  <c r="P142" i="5" s="1"/>
  <c r="O146" i="5"/>
  <c r="N146" i="5"/>
  <c r="N145" i="5" s="1"/>
  <c r="N144" i="5" s="1"/>
  <c r="N143" i="5" s="1"/>
  <c r="N142" i="5" s="1"/>
  <c r="M146" i="5"/>
  <c r="L146" i="5"/>
  <c r="L145" i="5" s="1"/>
  <c r="L144" i="5" s="1"/>
  <c r="L143" i="5" s="1"/>
  <c r="L142" i="5" s="1"/>
  <c r="K146" i="5"/>
  <c r="AH145" i="5"/>
  <c r="AH144" i="5" s="1"/>
  <c r="AH143" i="5" s="1"/>
  <c r="AF145" i="5"/>
  <c r="AF144" i="5" s="1"/>
  <c r="AF143" i="5" s="1"/>
  <c r="AD145" i="5"/>
  <c r="AD144" i="5" s="1"/>
  <c r="AD143" i="5" s="1"/>
  <c r="AD142" i="5" s="1"/>
  <c r="AB145" i="5"/>
  <c r="AB144" i="5" s="1"/>
  <c r="AB143" i="5" s="1"/>
  <c r="Z145" i="5"/>
  <c r="Z144" i="5" s="1"/>
  <c r="Z143" i="5" s="1"/>
  <c r="Z142" i="5" s="1"/>
  <c r="X145" i="5"/>
  <c r="X144" i="5" s="1"/>
  <c r="X143" i="5" s="1"/>
  <c r="X142" i="5" s="1"/>
  <c r="U145" i="5"/>
  <c r="U144" i="5" s="1"/>
  <c r="U143" i="5" s="1"/>
  <c r="U142" i="5" s="1"/>
  <c r="S145" i="5"/>
  <c r="S144" i="5" s="1"/>
  <c r="S143" i="5" s="1"/>
  <c r="S142" i="5" s="1"/>
  <c r="Q145" i="5"/>
  <c r="Q144" i="5" s="1"/>
  <c r="Q143" i="5" s="1"/>
  <c r="Q142" i="5" s="1"/>
  <c r="O145" i="5"/>
  <c r="O144" i="5" s="1"/>
  <c r="O143" i="5" s="1"/>
  <c r="O142" i="5" s="1"/>
  <c r="M145" i="5"/>
  <c r="M144" i="5" s="1"/>
  <c r="M143" i="5" s="1"/>
  <c r="M142" i="5" s="1"/>
  <c r="K145" i="5"/>
  <c r="K144" i="5" s="1"/>
  <c r="K143" i="5" s="1"/>
  <c r="K142" i="5" s="1"/>
  <c r="AG141" i="5"/>
  <c r="AG140" i="5" s="1"/>
  <c r="AG139" i="5" s="1"/>
  <c r="AG138" i="5" s="1"/>
  <c r="AG137" i="5" s="1"/>
  <c r="V141" i="5"/>
  <c r="AH140" i="5"/>
  <c r="AH139" i="5" s="1"/>
  <c r="AH138" i="5" s="1"/>
  <c r="AH137" i="5" s="1"/>
  <c r="AF140" i="5"/>
  <c r="AF139" i="5" s="1"/>
  <c r="AF138" i="5" s="1"/>
  <c r="AF137" i="5" s="1"/>
  <c r="AE140" i="5"/>
  <c r="AE139" i="5" s="1"/>
  <c r="AE138" i="5" s="1"/>
  <c r="AD140" i="5"/>
  <c r="AD139" i="5" s="1"/>
  <c r="AD138" i="5" s="1"/>
  <c r="AD137" i="5" s="1"/>
  <c r="AD136" i="5" s="1"/>
  <c r="AC140" i="5"/>
  <c r="AC139" i="5" s="1"/>
  <c r="AC138" i="5" s="1"/>
  <c r="AC137" i="5" s="1"/>
  <c r="AB140" i="5"/>
  <c r="AB139" i="5" s="1"/>
  <c r="AB138" i="5" s="1"/>
  <c r="AB137" i="5" s="1"/>
  <c r="AA140" i="5"/>
  <c r="AA139" i="5" s="1"/>
  <c r="AA138" i="5" s="1"/>
  <c r="AA137" i="5" s="1"/>
  <c r="AA358" i="5" s="1"/>
  <c r="Z140" i="5"/>
  <c r="Z139" i="5" s="1"/>
  <c r="Z138" i="5" s="1"/>
  <c r="Z137" i="5" s="1"/>
  <c r="Y140" i="5"/>
  <c r="Y139" i="5" s="1"/>
  <c r="Y138" i="5" s="1"/>
  <c r="Y137" i="5" s="1"/>
  <c r="Y136" i="5" s="1"/>
  <c r="X140" i="5"/>
  <c r="X139" i="5" s="1"/>
  <c r="X138" i="5" s="1"/>
  <c r="X137" i="5" s="1"/>
  <c r="X136" i="5" s="1"/>
  <c r="W140" i="5"/>
  <c r="W139" i="5" s="1"/>
  <c r="W138" i="5" s="1"/>
  <c r="V140" i="5"/>
  <c r="V139" i="5" s="1"/>
  <c r="V138" i="5" s="1"/>
  <c r="V137" i="5" s="1"/>
  <c r="V136" i="5" s="1"/>
  <c r="U140" i="5"/>
  <c r="U139" i="5" s="1"/>
  <c r="U138" i="5" s="1"/>
  <c r="U137" i="5" s="1"/>
  <c r="U136" i="5" s="1"/>
  <c r="T140" i="5"/>
  <c r="T139" i="5" s="1"/>
  <c r="T138" i="5" s="1"/>
  <c r="T137" i="5" s="1"/>
  <c r="T136" i="5" s="1"/>
  <c r="S140" i="5"/>
  <c r="S139" i="5" s="1"/>
  <c r="S138" i="5" s="1"/>
  <c r="R140" i="5"/>
  <c r="R139" i="5" s="1"/>
  <c r="R138" i="5" s="1"/>
  <c r="R137" i="5" s="1"/>
  <c r="R136" i="5" s="1"/>
  <c r="Q140" i="5"/>
  <c r="Q139" i="5" s="1"/>
  <c r="Q138" i="5" s="1"/>
  <c r="Q137" i="5" s="1"/>
  <c r="Q136" i="5" s="1"/>
  <c r="P140" i="5"/>
  <c r="P139" i="5" s="1"/>
  <c r="P138" i="5" s="1"/>
  <c r="P137" i="5" s="1"/>
  <c r="P136" i="5" s="1"/>
  <c r="O140" i="5"/>
  <c r="O139" i="5" s="1"/>
  <c r="O138" i="5" s="1"/>
  <c r="O137" i="5" s="1"/>
  <c r="O136" i="5" s="1"/>
  <c r="N140" i="5"/>
  <c r="N139" i="5" s="1"/>
  <c r="N138" i="5" s="1"/>
  <c r="N137" i="5" s="1"/>
  <c r="N136" i="5" s="1"/>
  <c r="M140" i="5"/>
  <c r="L140" i="5"/>
  <c r="L139" i="5" s="1"/>
  <c r="L138" i="5" s="1"/>
  <c r="L137" i="5" s="1"/>
  <c r="L136" i="5" s="1"/>
  <c r="K140" i="5"/>
  <c r="K139" i="5" s="1"/>
  <c r="K138" i="5" s="1"/>
  <c r="M139" i="5"/>
  <c r="M138" i="5" s="1"/>
  <c r="M137" i="5" s="1"/>
  <c r="M136" i="5" s="1"/>
  <c r="AE137" i="5"/>
  <c r="AE358" i="5" s="1"/>
  <c r="W137" i="5"/>
  <c r="W136" i="5" s="1"/>
  <c r="S137" i="5"/>
  <c r="S136" i="5" s="1"/>
  <c r="K137" i="5"/>
  <c r="K136" i="5" s="1"/>
  <c r="Z136" i="5"/>
  <c r="AG134" i="5"/>
  <c r="AG133" i="5"/>
  <c r="AG132" i="5"/>
  <c r="AH131" i="5"/>
  <c r="AH121" i="5" s="1"/>
  <c r="AH117" i="5" s="1"/>
  <c r="AH116" i="5" s="1"/>
  <c r="AH115" i="5" s="1"/>
  <c r="AF131" i="5"/>
  <c r="AE131" i="5"/>
  <c r="AD131" i="5"/>
  <c r="AC131" i="5"/>
  <c r="AB131" i="5"/>
  <c r="AA131" i="5"/>
  <c r="Z131" i="5"/>
  <c r="Y131" i="5"/>
  <c r="Y121" i="5" s="1"/>
  <c r="X131" i="5"/>
  <c r="AG130" i="5"/>
  <c r="AG128" i="5"/>
  <c r="V128" i="5"/>
  <c r="AG127" i="5"/>
  <c r="AG126" i="5"/>
  <c r="AG125" i="5"/>
  <c r="V125" i="5"/>
  <c r="AG123" i="5"/>
  <c r="V123" i="5"/>
  <c r="AH122" i="5"/>
  <c r="AF122" i="5"/>
  <c r="AE122" i="5"/>
  <c r="AD122" i="5"/>
  <c r="AC122" i="5"/>
  <c r="AB122" i="5"/>
  <c r="AA122" i="5"/>
  <c r="Z122" i="5"/>
  <c r="Y122" i="5"/>
  <c r="X122" i="5"/>
  <c r="X121" i="5" s="1"/>
  <c r="W122" i="5"/>
  <c r="W121" i="5" s="1"/>
  <c r="U122" i="5"/>
  <c r="U121" i="5" s="1"/>
  <c r="U117" i="5" s="1"/>
  <c r="U116" i="5" s="1"/>
  <c r="U115" i="5" s="1"/>
  <c r="T122" i="5"/>
  <c r="S122" i="5"/>
  <c r="S121" i="5" s="1"/>
  <c r="S117" i="5" s="1"/>
  <c r="S116" i="5" s="1"/>
  <c r="S115" i="5" s="1"/>
  <c r="R122" i="5"/>
  <c r="R121" i="5" s="1"/>
  <c r="R117" i="5" s="1"/>
  <c r="R116" i="5" s="1"/>
  <c r="R115" i="5" s="1"/>
  <c r="Q122" i="5"/>
  <c r="Q121" i="5" s="1"/>
  <c r="Q117" i="5" s="1"/>
  <c r="Q116" i="5" s="1"/>
  <c r="Q115" i="5" s="1"/>
  <c r="P122" i="5"/>
  <c r="O122" i="5"/>
  <c r="O121" i="5" s="1"/>
  <c r="O117" i="5" s="1"/>
  <c r="O116" i="5" s="1"/>
  <c r="O115" i="5" s="1"/>
  <c r="N122" i="5"/>
  <c r="N121" i="5" s="1"/>
  <c r="M122" i="5"/>
  <c r="M121" i="5" s="1"/>
  <c r="M117" i="5" s="1"/>
  <c r="M116" i="5" s="1"/>
  <c r="M115" i="5" s="1"/>
  <c r="L122" i="5"/>
  <c r="L121" i="5" s="1"/>
  <c r="L117" i="5" s="1"/>
  <c r="L116" i="5" s="1"/>
  <c r="L115" i="5" s="1"/>
  <c r="K122" i="5"/>
  <c r="K121" i="5" s="1"/>
  <c r="K117" i="5" s="1"/>
  <c r="K116" i="5" s="1"/>
  <c r="K115" i="5" s="1"/>
  <c r="T121" i="5"/>
  <c r="T117" i="5" s="1"/>
  <c r="T116" i="5" s="1"/>
  <c r="T115" i="5" s="1"/>
  <c r="P121" i="5"/>
  <c r="P117" i="5" s="1"/>
  <c r="P116" i="5" s="1"/>
  <c r="P115" i="5" s="1"/>
  <c r="AG120" i="5"/>
  <c r="AG119" i="5" s="1"/>
  <c r="AG118" i="5" s="1"/>
  <c r="AF119" i="5"/>
  <c r="AF118" i="5" s="1"/>
  <c r="AE119" i="5"/>
  <c r="AE118" i="5" s="1"/>
  <c r="AD119" i="5"/>
  <c r="AD118" i="5" s="1"/>
  <c r="AC119" i="5"/>
  <c r="AC118" i="5" s="1"/>
  <c r="AB119" i="5"/>
  <c r="AB118" i="5" s="1"/>
  <c r="AA119" i="5"/>
  <c r="AA118" i="5" s="1"/>
  <c r="Z119" i="5"/>
  <c r="Y119" i="5"/>
  <c r="X119" i="5"/>
  <c r="X118" i="5" s="1"/>
  <c r="W119" i="5"/>
  <c r="W118" i="5" s="1"/>
  <c r="W117" i="5" s="1"/>
  <c r="W116" i="5" s="1"/>
  <c r="W115" i="5" s="1"/>
  <c r="Z118" i="5"/>
  <c r="Y118" i="5"/>
  <c r="N117" i="5"/>
  <c r="N116" i="5" s="1"/>
  <c r="N115" i="5" s="1"/>
  <c r="AG114" i="5"/>
  <c r="AG113" i="5" s="1"/>
  <c r="AG112" i="5" s="1"/>
  <c r="AG111" i="5" s="1"/>
  <c r="AG110" i="5" s="1"/>
  <c r="AG109" i="5" s="1"/>
  <c r="V114" i="5"/>
  <c r="V113" i="5" s="1"/>
  <c r="V112" i="5" s="1"/>
  <c r="V111" i="5" s="1"/>
  <c r="V110" i="5" s="1"/>
  <c r="V109" i="5" s="1"/>
  <c r="AH113" i="5"/>
  <c r="AF113" i="5"/>
  <c r="AF112" i="5" s="1"/>
  <c r="AF111" i="5" s="1"/>
  <c r="AF110" i="5" s="1"/>
  <c r="AF109" i="5" s="1"/>
  <c r="AE113" i="5"/>
  <c r="AE112" i="5" s="1"/>
  <c r="AE111" i="5" s="1"/>
  <c r="AE110" i="5" s="1"/>
  <c r="AE109" i="5" s="1"/>
  <c r="AD113" i="5"/>
  <c r="AC113" i="5"/>
  <c r="AB113" i="5"/>
  <c r="AB112" i="5" s="1"/>
  <c r="AB111" i="5" s="1"/>
  <c r="AB110" i="5" s="1"/>
  <c r="AB109" i="5" s="1"/>
  <c r="AA113" i="5"/>
  <c r="AA112" i="5" s="1"/>
  <c r="AA111" i="5" s="1"/>
  <c r="AA110" i="5" s="1"/>
  <c r="AA109" i="5" s="1"/>
  <c r="Z113" i="5"/>
  <c r="Y113" i="5"/>
  <c r="X113" i="5"/>
  <c r="X112" i="5" s="1"/>
  <c r="X111" i="5" s="1"/>
  <c r="X110" i="5" s="1"/>
  <c r="X109" i="5" s="1"/>
  <c r="W113" i="5"/>
  <c r="W112" i="5" s="1"/>
  <c r="W111" i="5" s="1"/>
  <c r="W110" i="5" s="1"/>
  <c r="W109" i="5" s="1"/>
  <c r="U113" i="5"/>
  <c r="T113" i="5"/>
  <c r="S113" i="5"/>
  <c r="S112" i="5" s="1"/>
  <c r="S111" i="5" s="1"/>
  <c r="S110" i="5" s="1"/>
  <c r="S109" i="5" s="1"/>
  <c r="R113" i="5"/>
  <c r="R112" i="5" s="1"/>
  <c r="R111" i="5" s="1"/>
  <c r="R110" i="5" s="1"/>
  <c r="R109" i="5" s="1"/>
  <c r="Q113" i="5"/>
  <c r="P113" i="5"/>
  <c r="O113" i="5"/>
  <c r="O112" i="5" s="1"/>
  <c r="O111" i="5" s="1"/>
  <c r="O110" i="5" s="1"/>
  <c r="O109" i="5" s="1"/>
  <c r="N113" i="5"/>
  <c r="N112" i="5" s="1"/>
  <c r="N111" i="5" s="1"/>
  <c r="N110" i="5" s="1"/>
  <c r="N109" i="5" s="1"/>
  <c r="M113" i="5"/>
  <c r="L113" i="5"/>
  <c r="K113" i="5"/>
  <c r="K112" i="5" s="1"/>
  <c r="K111" i="5" s="1"/>
  <c r="K110" i="5" s="1"/>
  <c r="K109" i="5" s="1"/>
  <c r="AH112" i="5"/>
  <c r="AH111" i="5" s="1"/>
  <c r="AH110" i="5" s="1"/>
  <c r="AH109" i="5" s="1"/>
  <c r="AD112" i="5"/>
  <c r="AD111" i="5" s="1"/>
  <c r="AD110" i="5" s="1"/>
  <c r="AD109" i="5" s="1"/>
  <c r="AC112" i="5"/>
  <c r="AC111" i="5" s="1"/>
  <c r="AC110" i="5" s="1"/>
  <c r="AC109" i="5" s="1"/>
  <c r="Z112" i="5"/>
  <c r="Z111" i="5" s="1"/>
  <c r="Z110" i="5" s="1"/>
  <c r="Z109" i="5" s="1"/>
  <c r="Y112" i="5"/>
  <c r="Y111" i="5" s="1"/>
  <c r="Y110" i="5" s="1"/>
  <c r="Y109" i="5" s="1"/>
  <c r="U112" i="5"/>
  <c r="U111" i="5" s="1"/>
  <c r="U110" i="5" s="1"/>
  <c r="U109" i="5" s="1"/>
  <c r="T112" i="5"/>
  <c r="T111" i="5" s="1"/>
  <c r="T110" i="5" s="1"/>
  <c r="T109" i="5" s="1"/>
  <c r="Q112" i="5"/>
  <c r="Q111" i="5" s="1"/>
  <c r="Q110" i="5" s="1"/>
  <c r="Q109" i="5" s="1"/>
  <c r="P112" i="5"/>
  <c r="P111" i="5" s="1"/>
  <c r="P110" i="5" s="1"/>
  <c r="P109" i="5" s="1"/>
  <c r="M112" i="5"/>
  <c r="M111" i="5" s="1"/>
  <c r="M110" i="5" s="1"/>
  <c r="M109" i="5" s="1"/>
  <c r="L112" i="5"/>
  <c r="L111" i="5" s="1"/>
  <c r="L110" i="5" s="1"/>
  <c r="L109" i="5" s="1"/>
  <c r="AG108" i="5"/>
  <c r="AG107" i="5"/>
  <c r="AG106" i="5"/>
  <c r="V106" i="5"/>
  <c r="AG105" i="5"/>
  <c r="AG104" i="5"/>
  <c r="V104" i="5"/>
  <c r="AH103" i="5"/>
  <c r="AF103" i="5"/>
  <c r="AE103" i="5"/>
  <c r="AD103" i="5"/>
  <c r="AC103" i="5"/>
  <c r="AB103" i="5"/>
  <c r="AA103" i="5"/>
  <c r="Z103" i="5"/>
  <c r="Y103" i="5"/>
  <c r="X103" i="5"/>
  <c r="W103" i="5"/>
  <c r="U103" i="5"/>
  <c r="T103" i="5"/>
  <c r="S103" i="5"/>
  <c r="R103" i="5"/>
  <c r="Q103" i="5"/>
  <c r="P103" i="5"/>
  <c r="O103" i="5"/>
  <c r="N103" i="5"/>
  <c r="M103" i="5"/>
  <c r="L103" i="5"/>
  <c r="K103" i="5"/>
  <c r="AG102" i="5"/>
  <c r="V102" i="5"/>
  <c r="AG101" i="5"/>
  <c r="V101" i="5"/>
  <c r="AG100" i="5"/>
  <c r="V100" i="5"/>
  <c r="AG99" i="5"/>
  <c r="AG98" i="5"/>
  <c r="AG97" i="5"/>
  <c r="V97" i="5"/>
  <c r="AG96" i="5"/>
  <c r="V96" i="5"/>
  <c r="AG95" i="5"/>
  <c r="AG93" i="5"/>
  <c r="AG91" i="5"/>
  <c r="AG90" i="5"/>
  <c r="V90" i="5"/>
  <c r="AG89" i="5"/>
  <c r="V89" i="5"/>
  <c r="AG88" i="5"/>
  <c r="V88" i="5"/>
  <c r="AG87" i="5"/>
  <c r="V87" i="5"/>
  <c r="AG86" i="5"/>
  <c r="AG85" i="5"/>
  <c r="AG83" i="5"/>
  <c r="AG81" i="5"/>
  <c r="V81" i="5"/>
  <c r="AG80" i="5"/>
  <c r="V80" i="5"/>
  <c r="AG79" i="5"/>
  <c r="V79" i="5"/>
  <c r="AG78" i="5"/>
  <c r="V78" i="5"/>
  <c r="AG77" i="5"/>
  <c r="AG76" i="5"/>
  <c r="AG75" i="5"/>
  <c r="V75" i="5"/>
  <c r="AG74" i="5"/>
  <c r="AG73" i="5"/>
  <c r="AG72" i="5"/>
  <c r="AG71" i="5"/>
  <c r="V71" i="5"/>
  <c r="AG70" i="5"/>
  <c r="AG69" i="5"/>
  <c r="AG68" i="5"/>
  <c r="AG67" i="5"/>
  <c r="V67" i="5"/>
  <c r="AG66" i="5"/>
  <c r="V66" i="5"/>
  <c r="AG64" i="5"/>
  <c r="AG63" i="5"/>
  <c r="V63" i="5"/>
  <c r="AG62" i="5"/>
  <c r="V62" i="5"/>
  <c r="AG61" i="5"/>
  <c r="V61" i="5"/>
  <c r="AH60" i="5"/>
  <c r="AF60" i="5"/>
  <c r="AE60" i="5"/>
  <c r="AD60" i="5"/>
  <c r="AC60" i="5"/>
  <c r="AB60" i="5"/>
  <c r="AA60" i="5"/>
  <c r="Z60" i="5"/>
  <c r="Y60" i="5"/>
  <c r="X60" i="5"/>
  <c r="W60" i="5"/>
  <c r="U60" i="5"/>
  <c r="T60" i="5"/>
  <c r="S60" i="5"/>
  <c r="R60" i="5"/>
  <c r="Q60" i="5"/>
  <c r="P60" i="5"/>
  <c r="O60" i="5"/>
  <c r="N60" i="5"/>
  <c r="M60" i="5"/>
  <c r="L60" i="5"/>
  <c r="K60" i="5"/>
  <c r="AG59" i="5"/>
  <c r="AG58" i="5"/>
  <c r="V58" i="5"/>
  <c r="AG57" i="5"/>
  <c r="V57" i="5"/>
  <c r="AG56" i="5"/>
  <c r="AG55" i="5"/>
  <c r="V55" i="5"/>
  <c r="AG54" i="5"/>
  <c r="V54" i="5"/>
  <c r="AG53" i="5"/>
  <c r="V53" i="5"/>
  <c r="AG52" i="5"/>
  <c r="V52" i="5"/>
  <c r="AG51" i="5"/>
  <c r="V51" i="5"/>
  <c r="AG50" i="5"/>
  <c r="V50" i="5"/>
  <c r="AG49" i="5"/>
  <c r="V49" i="5"/>
  <c r="AH48" i="5"/>
  <c r="AF48" i="5"/>
  <c r="AE48" i="5"/>
  <c r="AD48" i="5"/>
  <c r="AC48" i="5"/>
  <c r="AB48" i="5"/>
  <c r="AA48" i="5"/>
  <c r="Z48" i="5"/>
  <c r="Y48" i="5"/>
  <c r="X48" i="5"/>
  <c r="W48" i="5"/>
  <c r="U48" i="5"/>
  <c r="T48" i="5"/>
  <c r="S48" i="5"/>
  <c r="R48" i="5"/>
  <c r="Q48" i="5"/>
  <c r="P48" i="5"/>
  <c r="O48" i="5"/>
  <c r="N48" i="5"/>
  <c r="M48" i="5"/>
  <c r="L48" i="5"/>
  <c r="K48" i="5"/>
  <c r="AG47" i="5"/>
  <c r="V47" i="5"/>
  <c r="AG46" i="5"/>
  <c r="V46" i="5"/>
  <c r="AG45" i="5"/>
  <c r="V45" i="5"/>
  <c r="AG44" i="5"/>
  <c r="V44" i="5"/>
  <c r="AH43" i="5"/>
  <c r="AF43" i="5"/>
  <c r="AE43" i="5"/>
  <c r="AD43" i="5"/>
  <c r="AC43" i="5"/>
  <c r="AB43" i="5"/>
  <c r="AA43" i="5"/>
  <c r="AA42" i="5" s="1"/>
  <c r="Z43" i="5"/>
  <c r="Y43" i="5"/>
  <c r="X43" i="5"/>
  <c r="W43" i="5"/>
  <c r="W42" i="5" s="1"/>
  <c r="U43" i="5"/>
  <c r="T43" i="5"/>
  <c r="S43" i="5"/>
  <c r="R43" i="5"/>
  <c r="Q43" i="5"/>
  <c r="P43" i="5"/>
  <c r="O43" i="5"/>
  <c r="N43" i="5"/>
  <c r="M43" i="5"/>
  <c r="L43" i="5"/>
  <c r="K43" i="5"/>
  <c r="AC42" i="5"/>
  <c r="AG41" i="5"/>
  <c r="AG40" i="5"/>
  <c r="V40" i="5"/>
  <c r="AG39" i="5"/>
  <c r="AG38" i="5"/>
  <c r="V38" i="5"/>
  <c r="AH37" i="5"/>
  <c r="AF37" i="5"/>
  <c r="AE37" i="5"/>
  <c r="AD37" i="5"/>
  <c r="AC37" i="5"/>
  <c r="AB37" i="5"/>
  <c r="AA37" i="5"/>
  <c r="Z37" i="5"/>
  <c r="Y37" i="5"/>
  <c r="X37" i="5"/>
  <c r="W37" i="5"/>
  <c r="U37" i="5"/>
  <c r="T37" i="5"/>
  <c r="S37" i="5"/>
  <c r="R37" i="5"/>
  <c r="Q37" i="5"/>
  <c r="P37" i="5"/>
  <c r="O37" i="5"/>
  <c r="N37" i="5"/>
  <c r="M37" i="5"/>
  <c r="L37" i="5"/>
  <c r="K37" i="5"/>
  <c r="AG36" i="5"/>
  <c r="AG35" i="5"/>
  <c r="AG34" i="5"/>
  <c r="V34" i="5"/>
  <c r="V33" i="5" s="1"/>
  <c r="AH33" i="5"/>
  <c r="AF33" i="5"/>
  <c r="AE33" i="5"/>
  <c r="AD33" i="5"/>
  <c r="AC33" i="5"/>
  <c r="AB33" i="5"/>
  <c r="AA33" i="5"/>
  <c r="Y33" i="5"/>
  <c r="X33" i="5"/>
  <c r="W33" i="5"/>
  <c r="U33" i="5"/>
  <c r="T33" i="5"/>
  <c r="S33" i="5"/>
  <c r="R33" i="5"/>
  <c r="Q33" i="5"/>
  <c r="P33" i="5"/>
  <c r="O33" i="5"/>
  <c r="N33" i="5"/>
  <c r="M33" i="5"/>
  <c r="L33" i="5"/>
  <c r="K33" i="5"/>
  <c r="V32" i="5"/>
  <c r="AG31" i="5"/>
  <c r="AG30" i="5" s="1"/>
  <c r="V31" i="5"/>
  <c r="AH30" i="5"/>
  <c r="AF30" i="5"/>
  <c r="AE30" i="5"/>
  <c r="AD30" i="5"/>
  <c r="AC30" i="5"/>
  <c r="AB30" i="5"/>
  <c r="AA30" i="5"/>
  <c r="Z30" i="5"/>
  <c r="Y30" i="5"/>
  <c r="Y29" i="5" s="1"/>
  <c r="X30" i="5"/>
  <c r="W30" i="5"/>
  <c r="U30" i="5"/>
  <c r="T30" i="5"/>
  <c r="S30" i="5"/>
  <c r="R30" i="5"/>
  <c r="Q30" i="5"/>
  <c r="P30" i="5"/>
  <c r="O30" i="5"/>
  <c r="N30" i="5"/>
  <c r="M30" i="5"/>
  <c r="L30" i="5"/>
  <c r="K30" i="5"/>
  <c r="AG23" i="5"/>
  <c r="AG22" i="5" s="1"/>
  <c r="V23" i="5"/>
  <c r="V22" i="5" s="1"/>
  <c r="AH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O22" i="5"/>
  <c r="N22" i="5"/>
  <c r="M22" i="5"/>
  <c r="L22" i="5"/>
  <c r="K22" i="5"/>
  <c r="AH21" i="5"/>
  <c r="AH20" i="5" s="1"/>
  <c r="AH19" i="5" s="1"/>
  <c r="AH18" i="5" s="1"/>
  <c r="AF21" i="5"/>
  <c r="AF20" i="5" s="1"/>
  <c r="AF19" i="5" s="1"/>
  <c r="AF18" i="5" s="1"/>
  <c r="AE21" i="5"/>
  <c r="AE20" i="5" s="1"/>
  <c r="AE19" i="5" s="1"/>
  <c r="AE18" i="5" s="1"/>
  <c r="AD21" i="5"/>
  <c r="AC21" i="5"/>
  <c r="AC20" i="5" s="1"/>
  <c r="AC19" i="5" s="1"/>
  <c r="AC18" i="5" s="1"/>
  <c r="AB21" i="5"/>
  <c r="AA21" i="5"/>
  <c r="AA20" i="5" s="1"/>
  <c r="AA19" i="5" s="1"/>
  <c r="AA18" i="5" s="1"/>
  <c r="Z21" i="5"/>
  <c r="Y21" i="5"/>
  <c r="Y20" i="5" s="1"/>
  <c r="Y19" i="5" s="1"/>
  <c r="Y18" i="5" s="1"/>
  <c r="X21" i="5"/>
  <c r="W21" i="5"/>
  <c r="U21" i="5"/>
  <c r="U20" i="5" s="1"/>
  <c r="U19" i="5" s="1"/>
  <c r="U18" i="5" s="1"/>
  <c r="T21" i="5"/>
  <c r="T20" i="5" s="1"/>
  <c r="T19" i="5" s="1"/>
  <c r="T18" i="5" s="1"/>
  <c r="S21" i="5"/>
  <c r="S20" i="5" s="1"/>
  <c r="S19" i="5" s="1"/>
  <c r="S18" i="5" s="1"/>
  <c r="R21" i="5"/>
  <c r="R20" i="5" s="1"/>
  <c r="R19" i="5" s="1"/>
  <c r="R18" i="5" s="1"/>
  <c r="Q21" i="5"/>
  <c r="Q20" i="5" s="1"/>
  <c r="Q19" i="5" s="1"/>
  <c r="Q18" i="5" s="1"/>
  <c r="P21" i="5"/>
  <c r="P20" i="5" s="1"/>
  <c r="P19" i="5" s="1"/>
  <c r="P18" i="5" s="1"/>
  <c r="O21" i="5"/>
  <c r="O20" i="5" s="1"/>
  <c r="O19" i="5" s="1"/>
  <c r="O18" i="5" s="1"/>
  <c r="N21" i="5"/>
  <c r="M21" i="5"/>
  <c r="M20" i="5" s="1"/>
  <c r="M19" i="5" s="1"/>
  <c r="M18" i="5" s="1"/>
  <c r="L21" i="5"/>
  <c r="L20" i="5" s="1"/>
  <c r="L19" i="5" s="1"/>
  <c r="L18" i="5" s="1"/>
  <c r="K21" i="5"/>
  <c r="K20" i="5" s="1"/>
  <c r="K19" i="5" s="1"/>
  <c r="K18" i="5" s="1"/>
  <c r="AD20" i="5"/>
  <c r="AB20" i="5"/>
  <c r="AB19" i="5" s="1"/>
  <c r="AB18" i="5" s="1"/>
  <c r="Z20" i="5"/>
  <c r="Z19" i="5" s="1"/>
  <c r="Z18" i="5" s="1"/>
  <c r="X20" i="5"/>
  <c r="X19" i="5" s="1"/>
  <c r="X18" i="5" s="1"/>
  <c r="W20" i="5"/>
  <c r="W19" i="5" s="1"/>
  <c r="W18" i="5" s="1"/>
  <c r="N20" i="5"/>
  <c r="N19" i="5" s="1"/>
  <c r="N18" i="5" s="1"/>
  <c r="AD19" i="5"/>
  <c r="AD18" i="5" s="1"/>
  <c r="V17" i="5"/>
  <c r="AG16" i="5"/>
  <c r="AG15" i="5"/>
  <c r="V15" i="5"/>
  <c r="V14" i="5"/>
  <c r="AH13" i="5"/>
  <c r="AH12" i="5" s="1"/>
  <c r="AH11" i="5" s="1"/>
  <c r="AH10" i="5" s="1"/>
  <c r="AF13" i="5"/>
  <c r="AF12" i="5" s="1"/>
  <c r="AF11" i="5" s="1"/>
  <c r="AF10" i="5" s="1"/>
  <c r="AF9" i="5" s="1"/>
  <c r="AE13" i="5"/>
  <c r="AD13" i="5"/>
  <c r="AD12" i="5" s="1"/>
  <c r="AD11" i="5" s="1"/>
  <c r="AD10" i="5" s="1"/>
  <c r="AD9" i="5" s="1"/>
  <c r="AC13" i="5"/>
  <c r="AB13" i="5"/>
  <c r="AB12" i="5" s="1"/>
  <c r="AB11" i="5" s="1"/>
  <c r="AB10" i="5" s="1"/>
  <c r="AB9" i="5" s="1"/>
  <c r="AA13" i="5"/>
  <c r="Z13" i="5"/>
  <c r="Z12" i="5" s="1"/>
  <c r="Z11" i="5" s="1"/>
  <c r="Z10" i="5" s="1"/>
  <c r="Z9" i="5" s="1"/>
  <c r="Y13" i="5"/>
  <c r="Y12" i="5" s="1"/>
  <c r="Y11" i="5" s="1"/>
  <c r="Y10" i="5" s="1"/>
  <c r="Y9" i="5" s="1"/>
  <c r="X13" i="5"/>
  <c r="X12" i="5" s="1"/>
  <c r="X11" i="5" s="1"/>
  <c r="X10" i="5" s="1"/>
  <c r="X9" i="5" s="1"/>
  <c r="W13" i="5"/>
  <c r="U13" i="5"/>
  <c r="U12" i="5" s="1"/>
  <c r="U11" i="5" s="1"/>
  <c r="U10" i="5" s="1"/>
  <c r="U9" i="5" s="1"/>
  <c r="U8" i="5" s="1"/>
  <c r="U7" i="5" s="1"/>
  <c r="T13" i="5"/>
  <c r="S13" i="5"/>
  <c r="S12" i="5" s="1"/>
  <c r="S11" i="5" s="1"/>
  <c r="S10" i="5" s="1"/>
  <c r="S9" i="5" s="1"/>
  <c r="R13" i="5"/>
  <c r="Q13" i="5"/>
  <c r="Q12" i="5" s="1"/>
  <c r="Q11" i="5" s="1"/>
  <c r="Q10" i="5" s="1"/>
  <c r="Q9" i="5" s="1"/>
  <c r="P13" i="5"/>
  <c r="O13" i="5"/>
  <c r="O12" i="5" s="1"/>
  <c r="O11" i="5" s="1"/>
  <c r="O10" i="5" s="1"/>
  <c r="O9" i="5" s="1"/>
  <c r="N13" i="5"/>
  <c r="M13" i="5"/>
  <c r="M12" i="5" s="1"/>
  <c r="M11" i="5" s="1"/>
  <c r="M10" i="5" s="1"/>
  <c r="M9" i="5" s="1"/>
  <c r="M8" i="5" s="1"/>
  <c r="M7" i="5" s="1"/>
  <c r="L13" i="5"/>
  <c r="L12" i="5" s="1"/>
  <c r="L11" i="5" s="1"/>
  <c r="L10" i="5" s="1"/>
  <c r="L9" i="5" s="1"/>
  <c r="K13" i="5"/>
  <c r="K12" i="5" s="1"/>
  <c r="K11" i="5" s="1"/>
  <c r="K10" i="5" s="1"/>
  <c r="K9" i="5" s="1"/>
  <c r="AE12" i="5"/>
  <c r="AE11" i="5" s="1"/>
  <c r="AE10" i="5" s="1"/>
  <c r="AC12" i="5"/>
  <c r="AC11" i="5" s="1"/>
  <c r="AC10" i="5" s="1"/>
  <c r="AC9" i="5" s="1"/>
  <c r="AA12" i="5"/>
  <c r="AA11" i="5" s="1"/>
  <c r="AA10" i="5" s="1"/>
  <c r="AA9" i="5" s="1"/>
  <c r="W12" i="5"/>
  <c r="W11" i="5" s="1"/>
  <c r="W10" i="5" s="1"/>
  <c r="W9" i="5" s="1"/>
  <c r="T12" i="5"/>
  <c r="T11" i="5" s="1"/>
  <c r="T10" i="5" s="1"/>
  <c r="T9" i="5" s="1"/>
  <c r="R12" i="5"/>
  <c r="R11" i="5" s="1"/>
  <c r="R10" i="5" s="1"/>
  <c r="R9" i="5" s="1"/>
  <c r="P12" i="5"/>
  <c r="P11" i="5" s="1"/>
  <c r="P10" i="5" s="1"/>
  <c r="P9" i="5" s="1"/>
  <c r="N12" i="5"/>
  <c r="N11" i="5" s="1"/>
  <c r="N10" i="5" s="1"/>
  <c r="N9" i="5" s="1"/>
  <c r="AB359" i="5" l="1"/>
  <c r="AB142" i="5"/>
  <c r="AF359" i="5"/>
  <c r="AF142" i="5"/>
  <c r="AH359" i="5"/>
  <c r="AH142" i="5"/>
  <c r="AA359" i="5"/>
  <c r="AA142" i="5"/>
  <c r="AC359" i="5"/>
  <c r="AC142" i="5"/>
  <c r="AG359" i="5"/>
  <c r="AG142" i="5"/>
  <c r="P42" i="5"/>
  <c r="M135" i="5"/>
  <c r="P135" i="5"/>
  <c r="AH157" i="5"/>
  <c r="AH368" i="5"/>
  <c r="AH196" i="5"/>
  <c r="AH361" i="5"/>
  <c r="AH260" i="5"/>
  <c r="AH296" i="5"/>
  <c r="AH295" i="5" s="1"/>
  <c r="AH363" i="5"/>
  <c r="AH306" i="5"/>
  <c r="AH305" i="5" s="1"/>
  <c r="AH360" i="5"/>
  <c r="AI10" i="5"/>
  <c r="AK11" i="5"/>
  <c r="AI139" i="5"/>
  <c r="AK139" i="5" s="1"/>
  <c r="AK140" i="5"/>
  <c r="AI150" i="5"/>
  <c r="AK151" i="5"/>
  <c r="AI207" i="5"/>
  <c r="AK207" i="5" s="1"/>
  <c r="AK208" i="5"/>
  <c r="AI246" i="5"/>
  <c r="AK247" i="5"/>
  <c r="AI269" i="5"/>
  <c r="AK270" i="5"/>
  <c r="AJ135" i="5"/>
  <c r="AJ220" i="5"/>
  <c r="Z135" i="5"/>
  <c r="N135" i="5"/>
  <c r="R135" i="5"/>
  <c r="AD135" i="5"/>
  <c r="M148" i="5"/>
  <c r="L8" i="5"/>
  <c r="L7" i="5" s="1"/>
  <c r="AH9" i="5"/>
  <c r="V37" i="5"/>
  <c r="V43" i="5"/>
  <c r="Q135" i="5"/>
  <c r="U135" i="5"/>
  <c r="Y135" i="5"/>
  <c r="AH136" i="5"/>
  <c r="AH135" i="5" s="1"/>
  <c r="AH358" i="5"/>
  <c r="L148" i="5"/>
  <c r="AH149" i="5"/>
  <c r="AH366" i="5"/>
  <c r="L213" i="5"/>
  <c r="T213" i="5"/>
  <c r="Y215" i="5"/>
  <c r="Y214" i="5" s="1"/>
  <c r="AC215" i="5"/>
  <c r="AC214" i="5" s="1"/>
  <c r="AH215" i="5"/>
  <c r="AH214" i="5" s="1"/>
  <c r="AH221" i="5"/>
  <c r="AH369" i="5"/>
  <c r="R233" i="5"/>
  <c r="R232" i="5" s="1"/>
  <c r="R231" i="5" s="1"/>
  <c r="AH251" i="5"/>
  <c r="AH365" i="5"/>
  <c r="AG255" i="5"/>
  <c r="AG322" i="5"/>
  <c r="U319" i="5"/>
  <c r="U318" i="5" s="1"/>
  <c r="U317" i="5" s="1"/>
  <c r="U316" i="5" s="1"/>
  <c r="W328" i="5"/>
  <c r="AI145" i="5"/>
  <c r="AK146" i="5"/>
  <c r="AI199" i="5"/>
  <c r="AK202" i="5"/>
  <c r="AI223" i="5"/>
  <c r="AK224" i="5"/>
  <c r="AI263" i="5"/>
  <c r="AK264" i="5"/>
  <c r="AI275" i="5"/>
  <c r="AK276" i="5"/>
  <c r="AJ7" i="5"/>
  <c r="AJ177" i="5"/>
  <c r="AJ250" i="5"/>
  <c r="S347" i="5"/>
  <c r="S348" i="5"/>
  <c r="AB348" i="5"/>
  <c r="AB347" i="5"/>
  <c r="X347" i="5"/>
  <c r="X348" i="5"/>
  <c r="T347" i="5"/>
  <c r="T348" i="5"/>
  <c r="AG344" i="5"/>
  <c r="V315" i="5"/>
  <c r="AI192" i="5"/>
  <c r="AK193" i="5"/>
  <c r="AH178" i="5"/>
  <c r="AI181" i="5"/>
  <c r="AK182" i="5"/>
  <c r="AC121" i="5"/>
  <c r="Z121" i="5"/>
  <c r="Z117" i="5" s="1"/>
  <c r="Z116" i="5" s="1"/>
  <c r="Z115" i="5" s="1"/>
  <c r="M42" i="5"/>
  <c r="Q42" i="5"/>
  <c r="U42" i="5"/>
  <c r="Z42" i="5"/>
  <c r="AD42" i="5"/>
  <c r="AJ25" i="5"/>
  <c r="AK26" i="5"/>
  <c r="AG37" i="5"/>
  <c r="AC365" i="5"/>
  <c r="AC251" i="5"/>
  <c r="AB363" i="5"/>
  <c r="AB296" i="5"/>
  <c r="AB295" i="5" s="1"/>
  <c r="Y348" i="5"/>
  <c r="Y347" i="5"/>
  <c r="O212" i="5"/>
  <c r="O213" i="5"/>
  <c r="AA212" i="5"/>
  <c r="AA213" i="5"/>
  <c r="AB365" i="5"/>
  <c r="AB251" i="5"/>
  <c r="AF365" i="5"/>
  <c r="AF251" i="5"/>
  <c r="AA363" i="5"/>
  <c r="AA296" i="5"/>
  <c r="AA295" i="5" s="1"/>
  <c r="AE363" i="5"/>
  <c r="AE296" i="5"/>
  <c r="AE295" i="5" s="1"/>
  <c r="AF363" i="5"/>
  <c r="AF296" i="5"/>
  <c r="AF295" i="5" s="1"/>
  <c r="AE205" i="5"/>
  <c r="AE206" i="5"/>
  <c r="AA365" i="5"/>
  <c r="AA251" i="5"/>
  <c r="AE365" i="5"/>
  <c r="AE251" i="5"/>
  <c r="W212" i="5"/>
  <c r="W213" i="5"/>
  <c r="AC363" i="5"/>
  <c r="AC296" i="5"/>
  <c r="AC295" i="5" s="1"/>
  <c r="M250" i="5"/>
  <c r="AE142" i="5"/>
  <c r="AE280" i="5"/>
  <c r="AE279" i="5" s="1"/>
  <c r="AE278" i="5" s="1"/>
  <c r="V21" i="5"/>
  <c r="V20" i="5" s="1"/>
  <c r="V19" i="5" s="1"/>
  <c r="V18" i="5" s="1"/>
  <c r="W135" i="5"/>
  <c r="O135" i="5"/>
  <c r="AD165" i="5"/>
  <c r="AD164" i="5" s="1"/>
  <c r="AD163" i="5" s="1"/>
  <c r="X220" i="5"/>
  <c r="Z328" i="5"/>
  <c r="Z318" i="5" s="1"/>
  <c r="Z317" i="5" s="1"/>
  <c r="Z316" i="5" s="1"/>
  <c r="AD328" i="5"/>
  <c r="AD318" i="5" s="1"/>
  <c r="AD317" i="5" s="1"/>
  <c r="AD316" i="5" s="1"/>
  <c r="AD315" i="5" s="1"/>
  <c r="AG329" i="5"/>
  <c r="AC350" i="5"/>
  <c r="AD148" i="5"/>
  <c r="P148" i="5"/>
  <c r="M29" i="5"/>
  <c r="U29" i="5"/>
  <c r="U28" i="5" s="1"/>
  <c r="U27" i="5" s="1"/>
  <c r="U26" i="5" s="1"/>
  <c r="U25" i="5" s="1"/>
  <c r="L42" i="5"/>
  <c r="T42" i="5"/>
  <c r="Y42" i="5"/>
  <c r="Y28" i="5" s="1"/>
  <c r="Y27" i="5" s="1"/>
  <c r="Y26" i="5" s="1"/>
  <c r="AH42" i="5"/>
  <c r="AD121" i="5"/>
  <c r="AD117" i="5" s="1"/>
  <c r="AD116" i="5" s="1"/>
  <c r="AD115" i="5" s="1"/>
  <c r="S135" i="5"/>
  <c r="V135" i="5"/>
  <c r="Z165" i="5"/>
  <c r="Z164" i="5" s="1"/>
  <c r="Z163" i="5" s="1"/>
  <c r="M177" i="5"/>
  <c r="K177" i="5"/>
  <c r="L220" i="5"/>
  <c r="W250" i="5"/>
  <c r="K250" i="5"/>
  <c r="AG300" i="5"/>
  <c r="AG299" i="5" s="1"/>
  <c r="AG298" i="5" s="1"/>
  <c r="AG297" i="5" s="1"/>
  <c r="AH319" i="5"/>
  <c r="AH318" i="5" s="1"/>
  <c r="AH317" i="5" s="1"/>
  <c r="AH316" i="5" s="1"/>
  <c r="AH315" i="5" s="1"/>
  <c r="AC29" i="5"/>
  <c r="AB29" i="5"/>
  <c r="K42" i="5"/>
  <c r="O42" i="5"/>
  <c r="S42" i="5"/>
  <c r="X42" i="5"/>
  <c r="AB42" i="5"/>
  <c r="AF42" i="5"/>
  <c r="K135" i="5"/>
  <c r="S315" i="5"/>
  <c r="AA328" i="5"/>
  <c r="AA318" i="5" s="1"/>
  <c r="AA317" i="5" s="1"/>
  <c r="AA316" i="5" s="1"/>
  <c r="AE328" i="5"/>
  <c r="AA361" i="5"/>
  <c r="AA196" i="5"/>
  <c r="AD212" i="5"/>
  <c r="AD213" i="5"/>
  <c r="M212" i="5"/>
  <c r="M213" i="5"/>
  <c r="Q213" i="5"/>
  <c r="Q212" i="5"/>
  <c r="AC212" i="5"/>
  <c r="AC213" i="5"/>
  <c r="AC362" i="5" s="1"/>
  <c r="AH213" i="5"/>
  <c r="AH212" i="5"/>
  <c r="AC8" i="5"/>
  <c r="AC7" i="5" s="1"/>
  <c r="T8" i="5"/>
  <c r="T7" i="5" s="1"/>
  <c r="T148" i="5"/>
  <c r="AG254" i="5"/>
  <c r="AG253" i="5" s="1"/>
  <c r="AG252" i="5" s="1"/>
  <c r="U250" i="5"/>
  <c r="AE361" i="5"/>
  <c r="AE196" i="5"/>
  <c r="N212" i="5"/>
  <c r="N213" i="5"/>
  <c r="V148" i="5"/>
  <c r="V254" i="5"/>
  <c r="V253" i="5" s="1"/>
  <c r="V252" i="5" s="1"/>
  <c r="V251" i="5" s="1"/>
  <c r="T250" i="5"/>
  <c r="AA368" i="5"/>
  <c r="AA157" i="5"/>
  <c r="AG363" i="5"/>
  <c r="AG296" i="5"/>
  <c r="AG295" i="5" s="1"/>
  <c r="S213" i="5"/>
  <c r="S212" i="5"/>
  <c r="Y212" i="5"/>
  <c r="Y213" i="5"/>
  <c r="R212" i="5"/>
  <c r="R213" i="5"/>
  <c r="P8" i="5"/>
  <c r="P7" i="5" s="1"/>
  <c r="AG13" i="5"/>
  <c r="AG12" i="5" s="1"/>
  <c r="AG11" i="5" s="1"/>
  <c r="AG10" i="5" s="1"/>
  <c r="AG9" i="5" s="1"/>
  <c r="X29" i="5"/>
  <c r="X28" i="5" s="1"/>
  <c r="X27" i="5" s="1"/>
  <c r="X26" i="5" s="1"/>
  <c r="AF29" i="5"/>
  <c r="AA29" i="5"/>
  <c r="AA28" i="5" s="1"/>
  <c r="AA27" i="5" s="1"/>
  <c r="AA26" i="5" s="1"/>
  <c r="AE29" i="5"/>
  <c r="N42" i="5"/>
  <c r="R42" i="5"/>
  <c r="AE42" i="5"/>
  <c r="AG60" i="5"/>
  <c r="L135" i="5"/>
  <c r="T135" i="5"/>
  <c r="AB165" i="5"/>
  <c r="AB164" i="5" s="1"/>
  <c r="AG193" i="5"/>
  <c r="AG192" i="5" s="1"/>
  <c r="AG191" i="5" s="1"/>
  <c r="AG190" i="5" s="1"/>
  <c r="AG189" i="5" s="1"/>
  <c r="W206" i="5"/>
  <c r="V212" i="5"/>
  <c r="Z213" i="5"/>
  <c r="AE213" i="5"/>
  <c r="AG215" i="5"/>
  <c r="AG214" i="5" s="1"/>
  <c r="AG212" i="5" s="1"/>
  <c r="AG284" i="5"/>
  <c r="AG283" i="5" s="1"/>
  <c r="AE319" i="5"/>
  <c r="AE318" i="5" s="1"/>
  <c r="AE317" i="5" s="1"/>
  <c r="AE316" i="5" s="1"/>
  <c r="AE315" i="5" s="1"/>
  <c r="K8" i="5"/>
  <c r="K7" i="5" s="1"/>
  <c r="S8" i="5"/>
  <c r="S7" i="5" s="1"/>
  <c r="X8" i="5"/>
  <c r="X7" i="5" s="1"/>
  <c r="AB8" i="5"/>
  <c r="AB7" i="5" s="1"/>
  <c r="AF8" i="5"/>
  <c r="AF7" i="5" s="1"/>
  <c r="AB121" i="5"/>
  <c r="AB117" i="5" s="1"/>
  <c r="AB116" i="5" s="1"/>
  <c r="AB115" i="5" s="1"/>
  <c r="AF121" i="5"/>
  <c r="AF117" i="5" s="1"/>
  <c r="AF116" i="5" s="1"/>
  <c r="AF115" i="5" s="1"/>
  <c r="Y117" i="5"/>
  <c r="Y116" i="5" s="1"/>
  <c r="Y115" i="5" s="1"/>
  <c r="X135" i="5"/>
  <c r="R148" i="5"/>
  <c r="AA165" i="5"/>
  <c r="AA164" i="5" s="1"/>
  <c r="AE165" i="5"/>
  <c r="AE164" i="5" s="1"/>
  <c r="V193" i="5"/>
  <c r="V192" i="5" s="1"/>
  <c r="V191" i="5" s="1"/>
  <c r="V190" i="5" s="1"/>
  <c r="V189" i="5" s="1"/>
  <c r="AG199" i="5"/>
  <c r="AG198" i="5" s="1"/>
  <c r="AG197" i="5" s="1"/>
  <c r="N206" i="5"/>
  <c r="U212" i="5"/>
  <c r="O220" i="5"/>
  <c r="S220" i="5"/>
  <c r="V235" i="5"/>
  <c r="V234" i="5" s="1"/>
  <c r="AD280" i="5"/>
  <c r="AD279" i="5" s="1"/>
  <c r="AD278" i="5" s="1"/>
  <c r="AG280" i="5"/>
  <c r="AG279" i="5" s="1"/>
  <c r="AG278" i="5" s="1"/>
  <c r="AI138" i="5"/>
  <c r="Q8" i="5"/>
  <c r="Q7" i="5" s="1"/>
  <c r="W8" i="5"/>
  <c r="W7" i="5" s="1"/>
  <c r="O8" i="5"/>
  <c r="O7" i="5" s="1"/>
  <c r="Y8" i="5"/>
  <c r="Y7" i="5" s="1"/>
  <c r="AA8" i="5"/>
  <c r="AA7" i="5" s="1"/>
  <c r="Q29" i="5"/>
  <c r="Q28" i="5" s="1"/>
  <c r="Q27" i="5" s="1"/>
  <c r="Q26" i="5" s="1"/>
  <c r="Q25" i="5" s="1"/>
  <c r="L29" i="5"/>
  <c r="P29" i="5"/>
  <c r="T29" i="5"/>
  <c r="T28" i="5" s="1"/>
  <c r="T27" i="5" s="1"/>
  <c r="T26" i="5" s="1"/>
  <c r="T25" i="5" s="1"/>
  <c r="AH29" i="5"/>
  <c r="AG33" i="5"/>
  <c r="V103" i="5"/>
  <c r="AC117" i="5"/>
  <c r="AC116" i="5" s="1"/>
  <c r="AC115" i="5" s="1"/>
  <c r="AE136" i="5"/>
  <c r="AE135" i="5" s="1"/>
  <c r="AG153" i="5"/>
  <c r="AG152" i="5" s="1"/>
  <c r="AG151" i="5" s="1"/>
  <c r="AG150" i="5" s="1"/>
  <c r="AG167" i="5"/>
  <c r="AG166" i="5" s="1"/>
  <c r="AF165" i="5"/>
  <c r="AF164" i="5" s="1"/>
  <c r="L177" i="5"/>
  <c r="AG182" i="5"/>
  <c r="AG181" i="5" s="1"/>
  <c r="AG180" i="5" s="1"/>
  <c r="AG179" i="5" s="1"/>
  <c r="AG178" i="5" s="1"/>
  <c r="AC204" i="5"/>
  <c r="AE204" i="5"/>
  <c r="N220" i="5"/>
  <c r="R220" i="5"/>
  <c r="AI160" i="5"/>
  <c r="X165" i="5"/>
  <c r="X164" i="5" s="1"/>
  <c r="X163" i="5" s="1"/>
  <c r="X148" i="5" s="1"/>
  <c r="O177" i="5"/>
  <c r="Q220" i="5"/>
  <c r="O250" i="5"/>
  <c r="S250" i="5"/>
  <c r="T319" i="5"/>
  <c r="T318" i="5" s="1"/>
  <c r="T317" i="5" s="1"/>
  <c r="T316" i="5" s="1"/>
  <c r="AC28" i="5"/>
  <c r="AC27" i="5" s="1"/>
  <c r="AC26" i="5" s="1"/>
  <c r="P28" i="5"/>
  <c r="P27" i="5" s="1"/>
  <c r="P26" i="5" s="1"/>
  <c r="P25" i="5" s="1"/>
  <c r="AA367" i="5"/>
  <c r="AA163" i="5"/>
  <c r="AB358" i="5"/>
  <c r="AB136" i="5"/>
  <c r="AB135" i="5" s="1"/>
  <c r="AC358" i="5"/>
  <c r="AC136" i="5"/>
  <c r="AC135" i="5" s="1"/>
  <c r="AF358" i="5"/>
  <c r="AF136" i="5"/>
  <c r="AF135" i="5" s="1"/>
  <c r="AE9" i="5"/>
  <c r="AE8" i="5" s="1"/>
  <c r="AE7" i="5" s="1"/>
  <c r="AB368" i="5"/>
  <c r="AB157" i="5"/>
  <c r="P206" i="5"/>
  <c r="P205" i="5"/>
  <c r="P204" i="5" s="1"/>
  <c r="AG29" i="5"/>
  <c r="AD29" i="5"/>
  <c r="K29" i="5"/>
  <c r="O29" i="5"/>
  <c r="S29" i="5"/>
  <c r="W29" i="5"/>
  <c r="W28" i="5" s="1"/>
  <c r="W27" i="5" s="1"/>
  <c r="W26" i="5" s="1"/>
  <c r="W25" i="5" s="1"/>
  <c r="AG48" i="5"/>
  <c r="V60" i="5"/>
  <c r="AA136" i="5"/>
  <c r="AA135" i="5" s="1"/>
  <c r="Q148" i="5"/>
  <c r="AE368" i="5"/>
  <c r="AE157" i="5"/>
  <c r="T177" i="5"/>
  <c r="P177" i="5"/>
  <c r="AB215" i="5"/>
  <c r="AB214" i="5" s="1"/>
  <c r="AF215" i="5"/>
  <c r="AF214" i="5" s="1"/>
  <c r="U305" i="5"/>
  <c r="U220" i="5"/>
  <c r="Z29" i="5"/>
  <c r="Z28" i="5" s="1"/>
  <c r="Z27" i="5" s="1"/>
  <c r="Z26" i="5" s="1"/>
  <c r="Z25" i="5" s="1"/>
  <c r="AC368" i="5"/>
  <c r="AC157" i="5"/>
  <c r="AE367" i="5"/>
  <c r="AE163" i="5"/>
  <c r="AG21" i="5"/>
  <c r="AG20" i="5" s="1"/>
  <c r="AG19" i="5" s="1"/>
  <c r="AG18" i="5" s="1"/>
  <c r="AG8" i="5" s="1"/>
  <c r="AG7" i="5" s="1"/>
  <c r="V30" i="5"/>
  <c r="V29" i="5" s="1"/>
  <c r="N29" i="5"/>
  <c r="R29" i="5"/>
  <c r="R28" i="5" s="1"/>
  <c r="R27" i="5" s="1"/>
  <c r="R26" i="5" s="1"/>
  <c r="R25" i="5" s="1"/>
  <c r="V48" i="5"/>
  <c r="V42" i="5" s="1"/>
  <c r="V122" i="5"/>
  <c r="V121" i="5" s="1"/>
  <c r="V117" i="5" s="1"/>
  <c r="V116" i="5" s="1"/>
  <c r="V115" i="5" s="1"/>
  <c r="U148" i="5"/>
  <c r="AF361" i="5"/>
  <c r="AF196" i="5"/>
  <c r="AH206" i="5"/>
  <c r="AH362" i="5" s="1"/>
  <c r="AH205" i="5"/>
  <c r="AH204" i="5" s="1"/>
  <c r="R205" i="5"/>
  <c r="R204" i="5" s="1"/>
  <c r="R206" i="5"/>
  <c r="AA205" i="5"/>
  <c r="AA206" i="5"/>
  <c r="AA369" i="5"/>
  <c r="AA221" i="5"/>
  <c r="AA220" i="5" s="1"/>
  <c r="AC369" i="5"/>
  <c r="AC221" i="5"/>
  <c r="AC220" i="5" s="1"/>
  <c r="M220" i="5"/>
  <c r="V13" i="5"/>
  <c r="V12" i="5" s="1"/>
  <c r="V11" i="5" s="1"/>
  <c r="V10" i="5" s="1"/>
  <c r="V9" i="5" s="1"/>
  <c r="V8" i="5" s="1"/>
  <c r="V7" i="5" s="1"/>
  <c r="N8" i="5"/>
  <c r="N7" i="5" s="1"/>
  <c r="R8" i="5"/>
  <c r="R7" i="5" s="1"/>
  <c r="Z8" i="5"/>
  <c r="Z7" i="5" s="1"/>
  <c r="AD8" i="5"/>
  <c r="AD7" i="5" s="1"/>
  <c r="AH8" i="5"/>
  <c r="AH7" i="5" s="1"/>
  <c r="AG43" i="5"/>
  <c r="AG103" i="5"/>
  <c r="AA121" i="5"/>
  <c r="AA117" i="5" s="1"/>
  <c r="AA116" i="5" s="1"/>
  <c r="AA115" i="5" s="1"/>
  <c r="AA25" i="5" s="1"/>
  <c r="AE121" i="5"/>
  <c r="AE117" i="5" s="1"/>
  <c r="AE116" i="5" s="1"/>
  <c r="AE115" i="5" s="1"/>
  <c r="AG122" i="5"/>
  <c r="Z148" i="5"/>
  <c r="AB366" i="5"/>
  <c r="AB149" i="5"/>
  <c r="Y206" i="5"/>
  <c r="Y205" i="5"/>
  <c r="Y204" i="5" s="1"/>
  <c r="W220" i="5"/>
  <c r="AF368" i="5"/>
  <c r="AF157" i="5"/>
  <c r="U177" i="5"/>
  <c r="K205" i="5"/>
  <c r="K204" i="5" s="1"/>
  <c r="K206" i="5"/>
  <c r="S205" i="5"/>
  <c r="S204" i="5" s="1"/>
  <c r="S206" i="5"/>
  <c r="AB205" i="5"/>
  <c r="AB206" i="5"/>
  <c r="AE369" i="5"/>
  <c r="AE221" i="5"/>
  <c r="AE220" i="5" s="1"/>
  <c r="Z220" i="5"/>
  <c r="Y165" i="5"/>
  <c r="Y164" i="5" s="1"/>
  <c r="Y163" i="5" s="1"/>
  <c r="Y148" i="5" s="1"/>
  <c r="AC165" i="5"/>
  <c r="AC164" i="5" s="1"/>
  <c r="Q177" i="5"/>
  <c r="T205" i="5"/>
  <c r="T204" i="5" s="1"/>
  <c r="M206" i="5"/>
  <c r="M205" i="5"/>
  <c r="M204" i="5" s="1"/>
  <c r="Q206" i="5"/>
  <c r="Q205" i="5"/>
  <c r="Q204" i="5" s="1"/>
  <c r="U206" i="5"/>
  <c r="U205" i="5"/>
  <c r="U204" i="5" s="1"/>
  <c r="Z206" i="5"/>
  <c r="Z205" i="5"/>
  <c r="Z204" i="5" s="1"/>
  <c r="AD206" i="5"/>
  <c r="AD205" i="5"/>
  <c r="AD204" i="5" s="1"/>
  <c r="AB369" i="5"/>
  <c r="AB221" i="5"/>
  <c r="AB220" i="5" s="1"/>
  <c r="P220" i="5"/>
  <c r="Y220" i="5"/>
  <c r="AG225" i="5"/>
  <c r="AG224" i="5" s="1"/>
  <c r="AG223" i="5" s="1"/>
  <c r="AG222" i="5" s="1"/>
  <c r="AD220" i="5"/>
  <c r="AG131" i="5"/>
  <c r="AF149" i="5"/>
  <c r="AB367" i="5"/>
  <c r="AB163" i="5"/>
  <c r="X177" i="5"/>
  <c r="O205" i="5"/>
  <c r="O204" i="5" s="1"/>
  <c r="O206" i="5"/>
  <c r="X205" i="5"/>
  <c r="X204" i="5" s="1"/>
  <c r="X206" i="5"/>
  <c r="AF205" i="5"/>
  <c r="AF206" i="5"/>
  <c r="AF369" i="5"/>
  <c r="AF221" i="5"/>
  <c r="AF220" i="5" s="1"/>
  <c r="P250" i="5"/>
  <c r="AF364" i="5"/>
  <c r="AF260" i="5"/>
  <c r="AF250" i="5" s="1"/>
  <c r="AD250" i="5"/>
  <c r="V250" i="5"/>
  <c r="AA364" i="5"/>
  <c r="AA260" i="5"/>
  <c r="AA250" i="5" s="1"/>
  <c r="AE364" i="5"/>
  <c r="AE260" i="5"/>
  <c r="AE250" i="5" s="1"/>
  <c r="AH177" i="5"/>
  <c r="Y199" i="5"/>
  <c r="Y198" i="5" s="1"/>
  <c r="Y197" i="5" s="1"/>
  <c r="Y196" i="5" s="1"/>
  <c r="Y177" i="5" s="1"/>
  <c r="V240" i="5"/>
  <c r="V239" i="5" s="1"/>
  <c r="V238" i="5" s="1"/>
  <c r="T233" i="5"/>
  <c r="T232" i="5" s="1"/>
  <c r="T231" i="5" s="1"/>
  <c r="T220" i="5" s="1"/>
  <c r="Q250" i="5"/>
  <c r="Y250" i="5"/>
  <c r="R250" i="5"/>
  <c r="W177" i="5"/>
  <c r="N177" i="5"/>
  <c r="R177" i="5"/>
  <c r="Z177" i="5"/>
  <c r="AD177" i="5"/>
  <c r="AB199" i="5"/>
  <c r="AB198" i="5" s="1"/>
  <c r="AB197" i="5" s="1"/>
  <c r="AB196" i="5" s="1"/>
  <c r="K220" i="5"/>
  <c r="X250" i="5"/>
  <c r="Z250" i="5"/>
  <c r="K148" i="5"/>
  <c r="O148" i="5"/>
  <c r="S148" i="5"/>
  <c r="W148" i="5"/>
  <c r="AG174" i="5"/>
  <c r="AG173" i="5" s="1"/>
  <c r="AG165" i="5" s="1"/>
  <c r="AG164" i="5" s="1"/>
  <c r="V177" i="5"/>
  <c r="S177" i="5"/>
  <c r="V225" i="5"/>
  <c r="V224" i="5" s="1"/>
  <c r="V223" i="5" s="1"/>
  <c r="V222" i="5" s="1"/>
  <c r="V221" i="5" s="1"/>
  <c r="L250" i="5"/>
  <c r="AB364" i="5"/>
  <c r="AB260" i="5"/>
  <c r="AB250" i="5" s="1"/>
  <c r="N250" i="5"/>
  <c r="AC364" i="5"/>
  <c r="AC260" i="5"/>
  <c r="AC250" i="5" s="1"/>
  <c r="AG310" i="5"/>
  <c r="AG309" i="5" s="1"/>
  <c r="AG308" i="5" s="1"/>
  <c r="AG307" i="5" s="1"/>
  <c r="AG306" i="5" s="1"/>
  <c r="AG334" i="5"/>
  <c r="AH220" i="5"/>
  <c r="AG235" i="5"/>
  <c r="AG234" i="5" s="1"/>
  <c r="AG233" i="5" s="1"/>
  <c r="AG232" i="5" s="1"/>
  <c r="AG231" i="5" s="1"/>
  <c r="V242" i="5"/>
  <c r="V241" i="5"/>
  <c r="V233" i="5" s="1"/>
  <c r="V232" i="5" s="1"/>
  <c r="V231" i="5" s="1"/>
  <c r="AH280" i="5"/>
  <c r="AH279" i="5" s="1"/>
  <c r="AH278" i="5" s="1"/>
  <c r="AH250" i="5" s="1"/>
  <c r="AB319" i="5"/>
  <c r="AF319" i="5"/>
  <c r="U315" i="5"/>
  <c r="AG325" i="5"/>
  <c r="AG319" i="5" s="1"/>
  <c r="X328" i="5"/>
  <c r="AB328" i="5"/>
  <c r="AF328" i="5"/>
  <c r="AG339" i="5"/>
  <c r="AH165" i="5"/>
  <c r="AH164" i="5" s="1"/>
  <c r="AI328" i="5"/>
  <c r="AI280" i="5"/>
  <c r="AI254" i="5"/>
  <c r="AI215" i="5"/>
  <c r="AI206" i="5"/>
  <c r="AK206" i="5" s="1"/>
  <c r="AI205" i="5"/>
  <c r="AK205" i="5" s="1"/>
  <c r="AI165" i="5"/>
  <c r="AJ68" i="3"/>
  <c r="AJ8" i="3" s="1"/>
  <c r="AJ57" i="3"/>
  <c r="AJ54" i="3" s="1"/>
  <c r="AG368" i="5"/>
  <c r="AG157" i="5"/>
  <c r="AB189" i="5"/>
  <c r="AA189" i="5"/>
  <c r="AA177" i="5" s="1"/>
  <c r="AA362" i="5"/>
  <c r="AC361" i="5"/>
  <c r="AC196" i="5"/>
  <c r="AG361" i="5"/>
  <c r="AG196" i="5"/>
  <c r="V206" i="5"/>
  <c r="V205" i="5"/>
  <c r="V204" i="5" s="1"/>
  <c r="W348" i="5"/>
  <c r="W347" i="5"/>
  <c r="W315" i="5" s="1"/>
  <c r="AA348" i="5"/>
  <c r="AA347" i="5"/>
  <c r="AA315" i="5" s="1"/>
  <c r="X117" i="5"/>
  <c r="X116" i="5" s="1"/>
  <c r="X115" i="5" s="1"/>
  <c r="AA149" i="5"/>
  <c r="AA148" i="5" s="1"/>
  <c r="AA366" i="5"/>
  <c r="AC163" i="5"/>
  <c r="AC367" i="5"/>
  <c r="AE362" i="5"/>
  <c r="AE189" i="5"/>
  <c r="AE177" i="5" s="1"/>
  <c r="AG305" i="5"/>
  <c r="Z348" i="5"/>
  <c r="Z347" i="5"/>
  <c r="Y318" i="5"/>
  <c r="Y317" i="5" s="1"/>
  <c r="Y316" i="5" s="1"/>
  <c r="Y315" i="5" s="1"/>
  <c r="AC318" i="5"/>
  <c r="AC317" i="5" s="1"/>
  <c r="AC316" i="5" s="1"/>
  <c r="X318" i="5"/>
  <c r="X317" i="5" s="1"/>
  <c r="X316" i="5" s="1"/>
  <c r="X315" i="5" s="1"/>
  <c r="AE149" i="5"/>
  <c r="AE366" i="5"/>
  <c r="AG367" i="5"/>
  <c r="AG163" i="5"/>
  <c r="AF189" i="5"/>
  <c r="AG260" i="5"/>
  <c r="AG358" i="5"/>
  <c r="AG136" i="5"/>
  <c r="AG135" i="5" s="1"/>
  <c r="AC366" i="5"/>
  <c r="AC149" i="5"/>
  <c r="AG149" i="5"/>
  <c r="AG366" i="5"/>
  <c r="AB361" i="5"/>
  <c r="AC189" i="5"/>
  <c r="AI164" i="5" l="1"/>
  <c r="AK165" i="5"/>
  <c r="AI279" i="5"/>
  <c r="AK280" i="5"/>
  <c r="AH163" i="5"/>
  <c r="AH148" i="5" s="1"/>
  <c r="AH367" i="5"/>
  <c r="AI159" i="5"/>
  <c r="AK160" i="5"/>
  <c r="AI137" i="5"/>
  <c r="AK138" i="5"/>
  <c r="AI268" i="5"/>
  <c r="AK269" i="5"/>
  <c r="AI245" i="5"/>
  <c r="AK246" i="5"/>
  <c r="AI149" i="5"/>
  <c r="AK149" i="5" s="1"/>
  <c r="AI366" i="5"/>
  <c r="AK150" i="5"/>
  <c r="AI9" i="5"/>
  <c r="AK10" i="5"/>
  <c r="AI214" i="5"/>
  <c r="AK215" i="5"/>
  <c r="AI253" i="5"/>
  <c r="AK254" i="5"/>
  <c r="AE28" i="5"/>
  <c r="AE27" i="5" s="1"/>
  <c r="AE26" i="5" s="1"/>
  <c r="AH28" i="5"/>
  <c r="AH27" i="5" s="1"/>
  <c r="AH357" i="5" s="1"/>
  <c r="AI274" i="5"/>
  <c r="AK275" i="5"/>
  <c r="AI262" i="5"/>
  <c r="AK263" i="5"/>
  <c r="AI222" i="5"/>
  <c r="AK223" i="5"/>
  <c r="AI198" i="5"/>
  <c r="AK199" i="5"/>
  <c r="AI144" i="5"/>
  <c r="AK145" i="5"/>
  <c r="AH364" i="5"/>
  <c r="T315" i="5"/>
  <c r="AI318" i="5"/>
  <c r="AK328" i="5"/>
  <c r="AI191" i="5"/>
  <c r="AK192" i="5"/>
  <c r="AG177" i="5"/>
  <c r="AI180" i="5"/>
  <c r="AK181" i="5"/>
  <c r="Y25" i="5"/>
  <c r="AC25" i="5"/>
  <c r="M28" i="5"/>
  <c r="M27" i="5" s="1"/>
  <c r="M26" i="5" s="1"/>
  <c r="M25" i="5" s="1"/>
  <c r="M24" i="5" s="1"/>
  <c r="M6" i="5" s="1"/>
  <c r="M5" i="5" s="1"/>
  <c r="AD28" i="5"/>
  <c r="AD27" i="5" s="1"/>
  <c r="AD26" i="5" s="1"/>
  <c r="K28" i="5"/>
  <c r="K27" i="5" s="1"/>
  <c r="K26" i="5" s="1"/>
  <c r="K25" i="5" s="1"/>
  <c r="AB28" i="5"/>
  <c r="AB27" i="5" s="1"/>
  <c r="AB26" i="5" s="1"/>
  <c r="AB25" i="5" s="1"/>
  <c r="AE25" i="5"/>
  <c r="O28" i="5"/>
  <c r="O27" i="5" s="1"/>
  <c r="O26" i="5" s="1"/>
  <c r="O25" i="5" s="1"/>
  <c r="O24" i="5" s="1"/>
  <c r="O6" i="5" s="1"/>
  <c r="O5" i="5" s="1"/>
  <c r="AA357" i="5"/>
  <c r="AA370" i="5" s="1"/>
  <c r="S28" i="5"/>
  <c r="S27" i="5" s="1"/>
  <c r="S26" i="5" s="1"/>
  <c r="S25" i="5" s="1"/>
  <c r="S24" i="5" s="1"/>
  <c r="S6" i="5" s="1"/>
  <c r="S5" i="5" s="1"/>
  <c r="AF28" i="5"/>
  <c r="AF27" i="5" s="1"/>
  <c r="AF26" i="5" s="1"/>
  <c r="AF25" i="5" s="1"/>
  <c r="AH26" i="5"/>
  <c r="AH25" i="5" s="1"/>
  <c r="AH24" i="5" s="1"/>
  <c r="AH6" i="5" s="1"/>
  <c r="AH5" i="5" s="1"/>
  <c r="AK25" i="5"/>
  <c r="AJ24" i="5"/>
  <c r="L28" i="5"/>
  <c r="L27" i="5" s="1"/>
  <c r="L26" i="5" s="1"/>
  <c r="L25" i="5" s="1"/>
  <c r="L24" i="5" s="1"/>
  <c r="L6" i="5" s="1"/>
  <c r="L5" i="5" s="1"/>
  <c r="AF177" i="5"/>
  <c r="Z315" i="5"/>
  <c r="Z24" i="5" s="1"/>
  <c r="Z6" i="5" s="1"/>
  <c r="Z5" i="5" s="1"/>
  <c r="AI212" i="5"/>
  <c r="AG328" i="5"/>
  <c r="AA204" i="5"/>
  <c r="N28" i="5"/>
  <c r="N27" i="5" s="1"/>
  <c r="N26" i="5" s="1"/>
  <c r="N25" i="5" s="1"/>
  <c r="N24" i="5" s="1"/>
  <c r="N6" i="5" s="1"/>
  <c r="N5" i="5" s="1"/>
  <c r="AG213" i="5"/>
  <c r="AD25" i="5"/>
  <c r="AD24" i="5" s="1"/>
  <c r="AD6" i="5" s="1"/>
  <c r="AD5" i="5" s="1"/>
  <c r="AG350" i="5"/>
  <c r="AC349" i="5"/>
  <c r="AG364" i="5"/>
  <c r="X25" i="5"/>
  <c r="X24" i="5" s="1"/>
  <c r="X6" i="5" s="1"/>
  <c r="X5" i="5" s="1"/>
  <c r="AG121" i="5"/>
  <c r="AG117" i="5" s="1"/>
  <c r="AG116" i="5" s="1"/>
  <c r="AG115" i="5" s="1"/>
  <c r="V28" i="5"/>
  <c r="V27" i="5" s="1"/>
  <c r="V26" i="5" s="1"/>
  <c r="V25" i="5" s="1"/>
  <c r="AA24" i="5"/>
  <c r="AA6" i="5" s="1"/>
  <c r="AA5" i="5" s="1"/>
  <c r="W24" i="5"/>
  <c r="W6" i="5" s="1"/>
  <c r="W5" i="5" s="1"/>
  <c r="K24" i="5"/>
  <c r="K6" i="5" s="1"/>
  <c r="K5" i="5" s="1"/>
  <c r="AB177" i="5"/>
  <c r="U24" i="5"/>
  <c r="U6" i="5" s="1"/>
  <c r="U5" i="5" s="1"/>
  <c r="AF367" i="5"/>
  <c r="AF163" i="5"/>
  <c r="AF148" i="5" s="1"/>
  <c r="Y24" i="5"/>
  <c r="Y6" i="5" s="1"/>
  <c r="Y5" i="5" s="1"/>
  <c r="AG365" i="5"/>
  <c r="AG251" i="5"/>
  <c r="AG250" i="5" s="1"/>
  <c r="AE357" i="5"/>
  <c r="AE370" i="5" s="1"/>
  <c r="AG318" i="5"/>
  <c r="AG317" i="5" s="1"/>
  <c r="AG316" i="5" s="1"/>
  <c r="AB148" i="5"/>
  <c r="AG42" i="5"/>
  <c r="AG28" i="5" s="1"/>
  <c r="AG27" i="5" s="1"/>
  <c r="AG26" i="5" s="1"/>
  <c r="AF318" i="5"/>
  <c r="AF317" i="5" s="1"/>
  <c r="V220" i="5"/>
  <c r="AB212" i="5"/>
  <c r="AB204" i="5" s="1"/>
  <c r="AB213" i="5"/>
  <c r="AB362" i="5" s="1"/>
  <c r="AG369" i="5"/>
  <c r="AG221" i="5"/>
  <c r="AG220" i="5" s="1"/>
  <c r="Q24" i="5"/>
  <c r="Q6" i="5" s="1"/>
  <c r="Q5" i="5" s="1"/>
  <c r="AF212" i="5"/>
  <c r="AF204" i="5" s="1"/>
  <c r="AF213" i="5"/>
  <c r="AF362" i="5" s="1"/>
  <c r="AG148" i="5"/>
  <c r="AC148" i="5"/>
  <c r="AE148" i="5"/>
  <c r="AB318" i="5"/>
  <c r="AB317" i="5" s="1"/>
  <c r="P24" i="5"/>
  <c r="P6" i="5" s="1"/>
  <c r="P5" i="5" s="1"/>
  <c r="T24" i="5"/>
  <c r="T6" i="5" s="1"/>
  <c r="T5" i="5" s="1"/>
  <c r="R24" i="5"/>
  <c r="R6" i="5" s="1"/>
  <c r="R5" i="5" s="1"/>
  <c r="AJ7" i="3"/>
  <c r="AC177" i="5"/>
  <c r="AI204" i="5" l="1"/>
  <c r="AK204" i="5" s="1"/>
  <c r="AK212" i="5"/>
  <c r="AK144" i="5"/>
  <c r="AI143" i="5"/>
  <c r="AI197" i="5"/>
  <c r="AK198" i="5"/>
  <c r="AI221" i="5"/>
  <c r="AI369" i="5"/>
  <c r="AK222" i="5"/>
  <c r="AI261" i="5"/>
  <c r="AK262" i="5"/>
  <c r="AI273" i="5"/>
  <c r="AK274" i="5"/>
  <c r="AI252" i="5"/>
  <c r="AK253" i="5"/>
  <c r="AI213" i="5"/>
  <c r="AK213" i="5" s="1"/>
  <c r="AK214" i="5"/>
  <c r="AI8" i="5"/>
  <c r="AK9" i="5"/>
  <c r="AH370" i="5"/>
  <c r="AI244" i="5"/>
  <c r="AK244" i="5" s="1"/>
  <c r="AK245" i="5"/>
  <c r="AI267" i="5"/>
  <c r="AK268" i="5"/>
  <c r="AI136" i="5"/>
  <c r="AI358" i="5"/>
  <c r="AK137" i="5"/>
  <c r="AI158" i="5"/>
  <c r="AK159" i="5"/>
  <c r="AI278" i="5"/>
  <c r="AK278" i="5" s="1"/>
  <c r="AK279" i="5"/>
  <c r="AI163" i="5"/>
  <c r="AK163" i="5" s="1"/>
  <c r="AI367" i="5"/>
  <c r="AK164" i="5"/>
  <c r="AI317" i="5"/>
  <c r="AK318" i="5"/>
  <c r="AI190" i="5"/>
  <c r="AK191" i="5"/>
  <c r="AI179" i="5"/>
  <c r="AK180" i="5"/>
  <c r="AG25" i="5"/>
  <c r="V24" i="5"/>
  <c r="V6" i="5" s="1"/>
  <c r="V5" i="5" s="1"/>
  <c r="AE24" i="5"/>
  <c r="AE6" i="5" s="1"/>
  <c r="AE5" i="5" s="1"/>
  <c r="AJ6" i="5"/>
  <c r="AG349" i="5"/>
  <c r="AC348" i="5"/>
  <c r="AC347" i="5"/>
  <c r="AF316" i="5"/>
  <c r="AF315" i="5" s="1"/>
  <c r="AF24" i="5" s="1"/>
  <c r="AF6" i="5" s="1"/>
  <c r="AF5" i="5" s="1"/>
  <c r="AF357" i="5"/>
  <c r="AF370" i="5" s="1"/>
  <c r="AB316" i="5"/>
  <c r="AB315" i="5" s="1"/>
  <c r="AB24" i="5" s="1"/>
  <c r="AB6" i="5" s="1"/>
  <c r="AB5" i="5" s="1"/>
  <c r="AB357" i="5"/>
  <c r="AB370" i="5" s="1"/>
  <c r="AD77" i="3"/>
  <c r="AE77" i="3"/>
  <c r="AG77" i="3"/>
  <c r="AG75" i="3" s="1"/>
  <c r="AG74" i="3" s="1"/>
  <c r="AI77" i="3"/>
  <c r="AG79" i="3"/>
  <c r="AI79" i="3"/>
  <c r="AG70" i="3"/>
  <c r="AG69" i="3" s="1"/>
  <c r="AI70" i="3"/>
  <c r="AI69" i="3" s="1"/>
  <c r="AG63" i="3"/>
  <c r="AI63" i="3"/>
  <c r="AG58" i="3"/>
  <c r="AI58" i="3"/>
  <c r="AG55" i="3"/>
  <c r="AI55" i="3"/>
  <c r="AG49" i="3"/>
  <c r="AI49" i="3"/>
  <c r="AG51" i="3"/>
  <c r="AI51" i="3"/>
  <c r="AG40" i="3"/>
  <c r="AI40" i="3"/>
  <c r="AG33" i="3"/>
  <c r="AI33" i="3"/>
  <c r="AG29" i="3"/>
  <c r="AI29" i="3"/>
  <c r="AG27" i="3"/>
  <c r="AI27" i="3"/>
  <c r="AG24" i="3"/>
  <c r="AG23" i="3" s="1"/>
  <c r="AI24" i="3"/>
  <c r="AI23" i="3" s="1"/>
  <c r="AC63" i="3"/>
  <c r="AI157" i="5" l="1"/>
  <c r="AI368" i="5"/>
  <c r="AK158" i="5"/>
  <c r="AI7" i="5"/>
  <c r="AK7" i="5" s="1"/>
  <c r="AK8" i="5"/>
  <c r="AI251" i="5"/>
  <c r="AI365" i="5"/>
  <c r="AK252" i="5"/>
  <c r="AI272" i="5"/>
  <c r="AK272" i="5" s="1"/>
  <c r="AK273" i="5"/>
  <c r="AI260" i="5"/>
  <c r="AK260" i="5" s="1"/>
  <c r="AI364" i="5"/>
  <c r="AK261" i="5"/>
  <c r="AI142" i="5"/>
  <c r="AK142" i="5" s="1"/>
  <c r="AI359" i="5"/>
  <c r="AK143" i="5"/>
  <c r="AK136" i="5"/>
  <c r="AI135" i="5"/>
  <c r="AK135" i="5" s="1"/>
  <c r="AI266" i="5"/>
  <c r="AK266" i="5" s="1"/>
  <c r="AK267" i="5"/>
  <c r="AK221" i="5"/>
  <c r="AI220" i="5"/>
  <c r="AK220" i="5" s="1"/>
  <c r="AI196" i="5"/>
  <c r="AK196" i="5" s="1"/>
  <c r="AI361" i="5"/>
  <c r="AK197" i="5"/>
  <c r="AI316" i="5"/>
  <c r="AK317" i="5"/>
  <c r="AI357" i="5"/>
  <c r="AI189" i="5"/>
  <c r="AK189" i="5" s="1"/>
  <c r="AK190" i="5"/>
  <c r="AI178" i="5"/>
  <c r="AI362" i="5"/>
  <c r="AK179" i="5"/>
  <c r="AJ5" i="5"/>
  <c r="AG347" i="5"/>
  <c r="AG315" i="5" s="1"/>
  <c r="AC315" i="5"/>
  <c r="AC24" i="5" s="1"/>
  <c r="AC6" i="5" s="1"/>
  <c r="AC5" i="5" s="1"/>
  <c r="AG348" i="5"/>
  <c r="AG357" i="5" s="1"/>
  <c r="AC357" i="5"/>
  <c r="AC370" i="5" s="1"/>
  <c r="AG26" i="3"/>
  <c r="AG32" i="3"/>
  <c r="AG31" i="3" s="1"/>
  <c r="AG57" i="3"/>
  <c r="AG54" i="3" s="1"/>
  <c r="AI75" i="3"/>
  <c r="AI74" i="3" s="1"/>
  <c r="AI68" i="3" s="1"/>
  <c r="AG68" i="3"/>
  <c r="AI26" i="3"/>
  <c r="AI57" i="3"/>
  <c r="AI54" i="3" s="1"/>
  <c r="AI32" i="3"/>
  <c r="AC40" i="3"/>
  <c r="AC49" i="3"/>
  <c r="AC11" i="3"/>
  <c r="AC20" i="3"/>
  <c r="AC24" i="3"/>
  <c r="AC23" i="3" s="1"/>
  <c r="AC27" i="3"/>
  <c r="AC29" i="3"/>
  <c r="AC33" i="3"/>
  <c r="AC51" i="3"/>
  <c r="AC55" i="3"/>
  <c r="AC58" i="3"/>
  <c r="AC57" i="3" s="1"/>
  <c r="AC70" i="3"/>
  <c r="AC69" i="3" s="1"/>
  <c r="AC77" i="3"/>
  <c r="AC75" i="3" s="1"/>
  <c r="AC74" i="3" s="1"/>
  <c r="AC79" i="3"/>
  <c r="AF81" i="3"/>
  <c r="AF66" i="3"/>
  <c r="AF62" i="3"/>
  <c r="AF46" i="3"/>
  <c r="AF42" i="3"/>
  <c r="AF21" i="3"/>
  <c r="AF17" i="3"/>
  <c r="AF13" i="3"/>
  <c r="AB79" i="3"/>
  <c r="AB77" i="3"/>
  <c r="AB75" i="3" s="1"/>
  <c r="AB74" i="3" s="1"/>
  <c r="AB70" i="3"/>
  <c r="AB69" i="3" s="1"/>
  <c r="AB63" i="3"/>
  <c r="AB58" i="3"/>
  <c r="AB55" i="3"/>
  <c r="AB51" i="3"/>
  <c r="AB49" i="3"/>
  <c r="AB40" i="3"/>
  <c r="AB33" i="3"/>
  <c r="AB29" i="3"/>
  <c r="AB27" i="3"/>
  <c r="AB24" i="3"/>
  <c r="AB23" i="3" s="1"/>
  <c r="AB20" i="3"/>
  <c r="AB11" i="3"/>
  <c r="AF53" i="3"/>
  <c r="AD51" i="3"/>
  <c r="AE51" i="3"/>
  <c r="AD79" i="3"/>
  <c r="AE79" i="3"/>
  <c r="AD75" i="3"/>
  <c r="AD74" i="3" s="1"/>
  <c r="AE75" i="3"/>
  <c r="AE74" i="3" s="1"/>
  <c r="AD70" i="3"/>
  <c r="AD69" i="3" s="1"/>
  <c r="AD68" i="3" s="1"/>
  <c r="AE70" i="3"/>
  <c r="AE69" i="3" s="1"/>
  <c r="AE63" i="3"/>
  <c r="AD63" i="3"/>
  <c r="AD58" i="3"/>
  <c r="AE58" i="3"/>
  <c r="AF48" i="3"/>
  <c r="AE40" i="3"/>
  <c r="AD40" i="3"/>
  <c r="AF14" i="3"/>
  <c r="AF15" i="3"/>
  <c r="AF16" i="3"/>
  <c r="AF18" i="3"/>
  <c r="AF19" i="3"/>
  <c r="AF25" i="3"/>
  <c r="AF24" i="3" s="1"/>
  <c r="AF23" i="3" s="1"/>
  <c r="AF28" i="3"/>
  <c r="AF27" i="3" s="1"/>
  <c r="AF34" i="3"/>
  <c r="AF36" i="3"/>
  <c r="AF37" i="3"/>
  <c r="AF38" i="3"/>
  <c r="AF39" i="3"/>
  <c r="AF41" i="3"/>
  <c r="AF43" i="3"/>
  <c r="AF44" i="3"/>
  <c r="AF45" i="3"/>
  <c r="AF47" i="3"/>
  <c r="AF52" i="3"/>
  <c r="AF56" i="3"/>
  <c r="AF55" i="3" s="1"/>
  <c r="AF59" i="3"/>
  <c r="AF60" i="3"/>
  <c r="AF61" i="3"/>
  <c r="AF64" i="3"/>
  <c r="AF65" i="3"/>
  <c r="AF67" i="3"/>
  <c r="AF71" i="3"/>
  <c r="AF72" i="3"/>
  <c r="AF73" i="3"/>
  <c r="AF76" i="3"/>
  <c r="AF78" i="3"/>
  <c r="AF80" i="3"/>
  <c r="AF12" i="3"/>
  <c r="AG12" i="3" s="1"/>
  <c r="AD55" i="3"/>
  <c r="AE55" i="3"/>
  <c r="AD49" i="3"/>
  <c r="AE49" i="3"/>
  <c r="AE33" i="3"/>
  <c r="AD29" i="3"/>
  <c r="AE29" i="3"/>
  <c r="AD27" i="3"/>
  <c r="AE27" i="3"/>
  <c r="AD24" i="3"/>
  <c r="AD23" i="3" s="1"/>
  <c r="AE24" i="3"/>
  <c r="AE23" i="3" s="1"/>
  <c r="AD20" i="3"/>
  <c r="AE20" i="3"/>
  <c r="AD11" i="3"/>
  <c r="AE11" i="3"/>
  <c r="T100" i="4"/>
  <c r="T87" i="4"/>
  <c r="S93" i="4"/>
  <c r="S81" i="4"/>
  <c r="AH13" i="3"/>
  <c r="AH14" i="3"/>
  <c r="AH15" i="3"/>
  <c r="AH16" i="3"/>
  <c r="AH17" i="3"/>
  <c r="AH18" i="3"/>
  <c r="AH19" i="3"/>
  <c r="AH21" i="3"/>
  <c r="AH25" i="3"/>
  <c r="AH24" i="3" s="1"/>
  <c r="AH23" i="3" s="1"/>
  <c r="AH28" i="3"/>
  <c r="AH27" i="3" s="1"/>
  <c r="AH30" i="3"/>
  <c r="AH29" i="3" s="1"/>
  <c r="AH36" i="3"/>
  <c r="AH37" i="3"/>
  <c r="AH38" i="3"/>
  <c r="AH39" i="3"/>
  <c r="AH41" i="3"/>
  <c r="AH43" i="3"/>
  <c r="AH45" i="3"/>
  <c r="AH46" i="3"/>
  <c r="AH47" i="3"/>
  <c r="AH50" i="3"/>
  <c r="AH49" i="3" s="1"/>
  <c r="AH52" i="3"/>
  <c r="AH51" i="3" s="1"/>
  <c r="AH56" i="3"/>
  <c r="AH55" i="3" s="1"/>
  <c r="AH59" i="3"/>
  <c r="AH60" i="3"/>
  <c r="AH61" i="3"/>
  <c r="AH62" i="3"/>
  <c r="AH64" i="3"/>
  <c r="AH65" i="3"/>
  <c r="AH66" i="3"/>
  <c r="AH71" i="3"/>
  <c r="AH72" i="3"/>
  <c r="AH73" i="3"/>
  <c r="AH76" i="3"/>
  <c r="AH78" i="3"/>
  <c r="AH77" i="3" s="1"/>
  <c r="AH80" i="3"/>
  <c r="AH81" i="3"/>
  <c r="P24" i="4"/>
  <c r="Q24" i="4"/>
  <c r="R24" i="4"/>
  <c r="S24" i="4"/>
  <c r="T24" i="4"/>
  <c r="O24" i="4"/>
  <c r="P12" i="4"/>
  <c r="Q12" i="4"/>
  <c r="R12" i="4"/>
  <c r="P9" i="4"/>
  <c r="O12" i="4"/>
  <c r="O9" i="4"/>
  <c r="N24" i="4"/>
  <c r="K24" i="4"/>
  <c r="J24" i="4"/>
  <c r="G24" i="4"/>
  <c r="F24" i="4"/>
  <c r="H23" i="4"/>
  <c r="H24" i="4" s="1"/>
  <c r="D23" i="4"/>
  <c r="M23" i="4" s="1"/>
  <c r="C23" i="4"/>
  <c r="N22" i="4"/>
  <c r="D22" i="4"/>
  <c r="C22" i="4"/>
  <c r="N19" i="4"/>
  <c r="M19" i="4"/>
  <c r="N18" i="4"/>
  <c r="M18" i="4"/>
  <c r="N15" i="4"/>
  <c r="I15" i="4"/>
  <c r="N14" i="4"/>
  <c r="M14" i="4"/>
  <c r="C14" i="4"/>
  <c r="N13" i="4"/>
  <c r="M13" i="4"/>
  <c r="C13" i="4"/>
  <c r="N12" i="4"/>
  <c r="J12" i="4"/>
  <c r="H12" i="4"/>
  <c r="G12" i="4"/>
  <c r="F12" i="4"/>
  <c r="D12" i="4"/>
  <c r="M12" i="4" s="1"/>
  <c r="N11" i="4"/>
  <c r="M11" i="4"/>
  <c r="C11" i="4"/>
  <c r="N10" i="4"/>
  <c r="M10" i="4"/>
  <c r="C10" i="4"/>
  <c r="N9" i="4"/>
  <c r="L9" i="4"/>
  <c r="K9" i="4"/>
  <c r="K15" i="4" s="1"/>
  <c r="J9" i="4"/>
  <c r="H9" i="4"/>
  <c r="G9" i="4"/>
  <c r="F9" i="4"/>
  <c r="D9" i="4"/>
  <c r="P113" i="4"/>
  <c r="P112" i="4" s="1"/>
  <c r="P47" i="4" s="1"/>
  <c r="P99" i="4"/>
  <c r="P97" i="4"/>
  <c r="P93" i="4"/>
  <c r="P91" i="4"/>
  <c r="P86" i="4"/>
  <c r="P81" i="4"/>
  <c r="P77" i="4"/>
  <c r="P72" i="4"/>
  <c r="P70" i="4"/>
  <c r="P65" i="4"/>
  <c r="P62" i="4"/>
  <c r="P58" i="4"/>
  <c r="P54" i="4"/>
  <c r="P43" i="4"/>
  <c r="P42" i="4"/>
  <c r="Z23" i="3"/>
  <c r="Z79" i="3"/>
  <c r="Z77" i="3"/>
  <c r="Z75" i="3" s="1"/>
  <c r="Z74" i="3" s="1"/>
  <c r="Z70" i="3"/>
  <c r="Z69" i="3" s="1"/>
  <c r="Z57" i="3"/>
  <c r="Z55" i="3"/>
  <c r="Z51" i="3"/>
  <c r="Z49" i="3"/>
  <c r="Z33" i="3"/>
  <c r="Z32" i="3" s="1"/>
  <c r="Z27" i="3"/>
  <c r="Z26" i="3" s="1"/>
  <c r="Z20" i="3"/>
  <c r="Z10" i="3" s="1"/>
  <c r="AI370" i="5" l="1"/>
  <c r="AK251" i="5"/>
  <c r="AI250" i="5"/>
  <c r="AK250" i="5" s="1"/>
  <c r="AC10" i="3"/>
  <c r="AK157" i="5"/>
  <c r="AI148" i="5"/>
  <c r="AK148" i="5" s="1"/>
  <c r="AI315" i="5"/>
  <c r="AK315" i="5" s="1"/>
  <c r="AK316" i="5"/>
  <c r="AK178" i="5"/>
  <c r="AI177" i="5"/>
  <c r="AB57" i="3"/>
  <c r="AB54" i="3" s="1"/>
  <c r="AB10" i="3"/>
  <c r="AC26" i="3"/>
  <c r="AB26" i="3"/>
  <c r="AC54" i="3"/>
  <c r="AH75" i="3"/>
  <c r="AH74" i="3" s="1"/>
  <c r="AB68" i="3"/>
  <c r="AG11" i="3"/>
  <c r="AG10" i="3" s="1"/>
  <c r="AG9" i="3" s="1"/>
  <c r="AG8" i="3" s="1"/>
  <c r="AG7" i="3" s="1"/>
  <c r="AH70" i="3"/>
  <c r="AH69" i="3" s="1"/>
  <c r="AH12" i="3"/>
  <c r="AH11" i="3" s="1"/>
  <c r="AH63" i="3"/>
  <c r="AH58" i="3"/>
  <c r="AH40" i="3"/>
  <c r="AH33" i="3"/>
  <c r="AF77" i="3"/>
  <c r="AB32" i="3"/>
  <c r="AB31" i="3" s="1"/>
  <c r="AC32" i="3"/>
  <c r="AC31" i="3" s="1"/>
  <c r="AH79" i="3"/>
  <c r="AH26" i="3"/>
  <c r="AB9" i="3"/>
  <c r="AB8" i="3" s="1"/>
  <c r="AB7" i="3" s="1"/>
  <c r="AI10" i="3"/>
  <c r="AI9" i="3" s="1"/>
  <c r="AI8" i="3" s="1"/>
  <c r="AI7" i="3" s="1"/>
  <c r="AF51" i="3"/>
  <c r="AC68" i="3"/>
  <c r="AF50" i="3"/>
  <c r="AF49" i="3" s="1"/>
  <c r="AF30" i="3"/>
  <c r="AF29" i="3" s="1"/>
  <c r="AF26" i="3" s="1"/>
  <c r="AF40" i="3"/>
  <c r="AF79" i="3"/>
  <c r="AD57" i="3"/>
  <c r="AD54" i="3" s="1"/>
  <c r="AF70" i="3"/>
  <c r="AF69" i="3" s="1"/>
  <c r="AF58" i="3"/>
  <c r="AF20" i="3"/>
  <c r="AD10" i="3"/>
  <c r="AF63" i="3"/>
  <c r="AE68" i="3"/>
  <c r="AE57" i="3"/>
  <c r="AE54" i="3" s="1"/>
  <c r="AE26" i="3"/>
  <c r="AF11" i="3"/>
  <c r="AD26" i="3"/>
  <c r="AD32" i="3"/>
  <c r="AD31" i="3" s="1"/>
  <c r="AF75" i="3"/>
  <c r="AF74" i="3" s="1"/>
  <c r="AE32" i="3"/>
  <c r="AE31" i="3" s="1"/>
  <c r="AF33" i="3"/>
  <c r="AE10" i="3"/>
  <c r="D24" i="4"/>
  <c r="M24" i="4" s="1"/>
  <c r="R15" i="4"/>
  <c r="G15" i="4"/>
  <c r="Z68" i="3"/>
  <c r="Z54" i="3"/>
  <c r="P69" i="4"/>
  <c r="P36" i="4" s="1"/>
  <c r="D15" i="4"/>
  <c r="M15" i="4" s="1"/>
  <c r="C9" i="4"/>
  <c r="C12" i="4"/>
  <c r="C24" i="4"/>
  <c r="Q15" i="4"/>
  <c r="F15" i="4"/>
  <c r="P53" i="4"/>
  <c r="H15" i="4"/>
  <c r="M9" i="4"/>
  <c r="J15" i="4"/>
  <c r="O15" i="4"/>
  <c r="P15" i="4"/>
  <c r="M22" i="4"/>
  <c r="P96" i="4"/>
  <c r="P38" i="4" s="1"/>
  <c r="P76" i="4"/>
  <c r="Z31" i="3"/>
  <c r="Z9" i="3"/>
  <c r="R47" i="4"/>
  <c r="Q43" i="4"/>
  <c r="R43" i="4"/>
  <c r="S43" i="4"/>
  <c r="T43" i="4"/>
  <c r="Q42" i="4"/>
  <c r="R42" i="4"/>
  <c r="S42" i="4"/>
  <c r="T42" i="4"/>
  <c r="T113" i="4"/>
  <c r="T112" i="4" s="1"/>
  <c r="T47" i="4" s="1"/>
  <c r="S113" i="4"/>
  <c r="S112" i="4" s="1"/>
  <c r="S47" i="4" s="1"/>
  <c r="T72" i="4"/>
  <c r="S72" i="4"/>
  <c r="T70" i="4"/>
  <c r="S70" i="4"/>
  <c r="S62" i="4"/>
  <c r="S58" i="4"/>
  <c r="S54" i="4"/>
  <c r="T95" i="4"/>
  <c r="Y77" i="3"/>
  <c r="Y75" i="3" s="1"/>
  <c r="Y74" i="3" s="1"/>
  <c r="O97" i="4"/>
  <c r="Q113" i="4"/>
  <c r="Q112" i="4" s="1"/>
  <c r="Q47" i="4" s="1"/>
  <c r="O113" i="4"/>
  <c r="O112" i="4" s="1"/>
  <c r="O47" i="4" s="1"/>
  <c r="AA11" i="3"/>
  <c r="AA20" i="3"/>
  <c r="AH20" i="3" s="1"/>
  <c r="AA24" i="3"/>
  <c r="AA23" i="3" s="1"/>
  <c r="T56" i="4" s="1"/>
  <c r="AA27" i="3"/>
  <c r="AA29" i="3"/>
  <c r="AA33" i="3"/>
  <c r="AA40" i="3"/>
  <c r="AA49" i="3"/>
  <c r="Q60" i="4" s="1"/>
  <c r="T60" i="4" s="1"/>
  <c r="AA51" i="3"/>
  <c r="T61" i="4" s="1"/>
  <c r="AA55" i="3"/>
  <c r="Q63" i="4" s="1"/>
  <c r="T63" i="4" s="1"/>
  <c r="AA58" i="3"/>
  <c r="AA70" i="3"/>
  <c r="AA69" i="3" s="1"/>
  <c r="T66" i="4" s="1"/>
  <c r="AA77" i="3"/>
  <c r="AA79" i="3"/>
  <c r="T68" i="4" s="1"/>
  <c r="Y79" i="3"/>
  <c r="Y70" i="3"/>
  <c r="Y69" i="3" s="1"/>
  <c r="Y63" i="3"/>
  <c r="Y58" i="3"/>
  <c r="Y55" i="3"/>
  <c r="Y51" i="3"/>
  <c r="Y49" i="3"/>
  <c r="Y40" i="3"/>
  <c r="Y33" i="3"/>
  <c r="Y29" i="3"/>
  <c r="Y27" i="3"/>
  <c r="Y24" i="3"/>
  <c r="Y23" i="3" s="1"/>
  <c r="Y20" i="3"/>
  <c r="Y11" i="3"/>
  <c r="K62" i="4"/>
  <c r="L62" i="4"/>
  <c r="M62" i="4"/>
  <c r="N62" i="4"/>
  <c r="O62" i="4"/>
  <c r="K65" i="4"/>
  <c r="L65" i="4"/>
  <c r="M65" i="4"/>
  <c r="N65" i="4"/>
  <c r="O65" i="4"/>
  <c r="R96" i="4"/>
  <c r="R38" i="4" s="1"/>
  <c r="R72" i="4"/>
  <c r="R70" i="4"/>
  <c r="Q72" i="4"/>
  <c r="Q70" i="4"/>
  <c r="O99" i="4"/>
  <c r="O93" i="4"/>
  <c r="O91" i="4"/>
  <c r="O86" i="4"/>
  <c r="O81" i="4"/>
  <c r="O77" i="4"/>
  <c r="O72" i="4"/>
  <c r="O70" i="4"/>
  <c r="O58" i="4"/>
  <c r="O54" i="4"/>
  <c r="O43" i="4"/>
  <c r="O42" i="4"/>
  <c r="X77" i="3"/>
  <c r="X75" i="3" s="1"/>
  <c r="X74" i="3" s="1"/>
  <c r="W77" i="3"/>
  <c r="X79" i="3"/>
  <c r="X58" i="3"/>
  <c r="W58" i="3"/>
  <c r="X70" i="3"/>
  <c r="X69" i="3" s="1"/>
  <c r="X63" i="3"/>
  <c r="X55" i="3"/>
  <c r="X51" i="3"/>
  <c r="X49" i="3"/>
  <c r="X40" i="3"/>
  <c r="X33" i="3"/>
  <c r="X29" i="3"/>
  <c r="X27" i="3"/>
  <c r="X24" i="3"/>
  <c r="X23" i="3" s="1"/>
  <c r="X20" i="3"/>
  <c r="X11" i="3"/>
  <c r="AF57" i="3" l="1"/>
  <c r="AC9" i="3"/>
  <c r="AC8" i="3" s="1"/>
  <c r="AC7" i="3" s="1"/>
  <c r="AK177" i="5"/>
  <c r="AI24" i="5"/>
  <c r="AH57" i="3"/>
  <c r="AH54" i="3" s="1"/>
  <c r="AH32" i="3"/>
  <c r="AH31" i="3" s="1"/>
  <c r="AH68" i="3"/>
  <c r="AH10" i="3"/>
  <c r="AF10" i="3"/>
  <c r="AF9" i="3" s="1"/>
  <c r="AF68" i="3"/>
  <c r="AD9" i="3"/>
  <c r="AD8" i="3" s="1"/>
  <c r="AD7" i="3" s="1"/>
  <c r="AE9" i="3"/>
  <c r="AE8" i="3" s="1"/>
  <c r="AE7" i="3" s="1"/>
  <c r="AF54" i="3"/>
  <c r="AF32" i="3"/>
  <c r="AF31" i="3" s="1"/>
  <c r="T79" i="4"/>
  <c r="S91" i="4"/>
  <c r="S97" i="4"/>
  <c r="S86" i="4"/>
  <c r="S77" i="4"/>
  <c r="T103" i="4"/>
  <c r="S99" i="4"/>
  <c r="C15" i="4"/>
  <c r="P37" i="4"/>
  <c r="P35" i="4"/>
  <c r="T69" i="4"/>
  <c r="T36" i="4" s="1"/>
  <c r="O96" i="4"/>
  <c r="O38" i="4" s="1"/>
  <c r="Z8" i="3"/>
  <c r="Z7" i="3" s="1"/>
  <c r="S65" i="4"/>
  <c r="S53" i="4" s="1"/>
  <c r="S10" i="4" s="1"/>
  <c r="S69" i="4"/>
  <c r="S36" i="4" s="1"/>
  <c r="R69" i="4"/>
  <c r="R36" i="4" s="1"/>
  <c r="Q97" i="4"/>
  <c r="T102" i="4"/>
  <c r="Q86" i="4"/>
  <c r="Q69" i="4"/>
  <c r="Q36" i="4" s="1"/>
  <c r="AA26" i="3"/>
  <c r="T57" i="4" s="1"/>
  <c r="AA75" i="3"/>
  <c r="AA74" i="3" s="1"/>
  <c r="Y26" i="3"/>
  <c r="AA63" i="3"/>
  <c r="AA10" i="3"/>
  <c r="T55" i="4" s="1"/>
  <c r="Y10" i="3"/>
  <c r="AA32" i="3"/>
  <c r="Y68" i="3"/>
  <c r="Y57" i="3"/>
  <c r="Y32" i="3"/>
  <c r="R76" i="4"/>
  <c r="R37" i="4" s="1"/>
  <c r="R35" i="4"/>
  <c r="O76" i="4"/>
  <c r="O53" i="4"/>
  <c r="O69" i="4"/>
  <c r="O36" i="4" s="1"/>
  <c r="X57" i="3"/>
  <c r="X54" i="3" s="1"/>
  <c r="X32" i="3"/>
  <c r="X31" i="3" s="1"/>
  <c r="X68" i="3"/>
  <c r="X26" i="3"/>
  <c r="X10" i="3"/>
  <c r="W70" i="3"/>
  <c r="V70" i="3"/>
  <c r="U73" i="3"/>
  <c r="W11" i="3"/>
  <c r="N58" i="4"/>
  <c r="AI6" i="5" l="1"/>
  <c r="AK24" i="5"/>
  <c r="S9" i="4"/>
  <c r="T9" i="4" s="1"/>
  <c r="T10" i="4"/>
  <c r="AF8" i="3"/>
  <c r="AF7" i="3" s="1"/>
  <c r="AH9" i="3"/>
  <c r="AH8" i="3" s="1"/>
  <c r="AH7" i="3" s="1"/>
  <c r="AA57" i="3"/>
  <c r="T78" i="4"/>
  <c r="T83" i="4"/>
  <c r="T101" i="4"/>
  <c r="T80" i="4"/>
  <c r="T86" i="4"/>
  <c r="T88" i="4"/>
  <c r="T98" i="4"/>
  <c r="S76" i="4"/>
  <c r="S13" i="4" s="1"/>
  <c r="T13" i="4" s="1"/>
  <c r="T97" i="4"/>
  <c r="S96" i="4"/>
  <c r="P39" i="4"/>
  <c r="S35" i="4"/>
  <c r="R39" i="4"/>
  <c r="O37" i="4"/>
  <c r="O35" i="4"/>
  <c r="Y9" i="3"/>
  <c r="Q54" i="4"/>
  <c r="T54" i="4" s="1"/>
  <c r="AA68" i="3"/>
  <c r="AA31" i="3"/>
  <c r="T82" i="4"/>
  <c r="T84" i="4"/>
  <c r="T85" i="4"/>
  <c r="AA9" i="3"/>
  <c r="Y54" i="3"/>
  <c r="Y31" i="3"/>
  <c r="X9" i="3"/>
  <c r="X8" i="3" s="1"/>
  <c r="X7" i="3" s="1"/>
  <c r="W51" i="3"/>
  <c r="W49" i="3"/>
  <c r="W40" i="3"/>
  <c r="N99" i="4"/>
  <c r="N96" i="4" s="1"/>
  <c r="N38" i="4" s="1"/>
  <c r="K99" i="4"/>
  <c r="K96" i="4" s="1"/>
  <c r="K38" i="4" s="1"/>
  <c r="L99" i="4"/>
  <c r="L96" i="4" s="1"/>
  <c r="L38" i="4" s="1"/>
  <c r="M99" i="4"/>
  <c r="M96" i="4" s="1"/>
  <c r="M38" i="4" s="1"/>
  <c r="K93" i="4"/>
  <c r="L93" i="4"/>
  <c r="M93" i="4"/>
  <c r="N93" i="4"/>
  <c r="K91" i="4"/>
  <c r="L91" i="4"/>
  <c r="M91" i="4"/>
  <c r="N91" i="4"/>
  <c r="K86" i="4"/>
  <c r="L86" i="4"/>
  <c r="M86" i="4"/>
  <c r="N86" i="4"/>
  <c r="K81" i="4"/>
  <c r="L81" i="4"/>
  <c r="M81" i="4"/>
  <c r="N81" i="4"/>
  <c r="K77" i="4"/>
  <c r="L77" i="4"/>
  <c r="M77" i="4"/>
  <c r="N77" i="4"/>
  <c r="N76" i="4" s="1"/>
  <c r="N37" i="4" s="1"/>
  <c r="K72" i="4"/>
  <c r="L72" i="4"/>
  <c r="M72" i="4"/>
  <c r="N72" i="4"/>
  <c r="K70" i="4"/>
  <c r="K69" i="4" s="1"/>
  <c r="K36" i="4" s="1"/>
  <c r="L70" i="4"/>
  <c r="L69" i="4" s="1"/>
  <c r="M70" i="4"/>
  <c r="M69" i="4" s="1"/>
  <c r="M36" i="4" s="1"/>
  <c r="N70" i="4"/>
  <c r="N69" i="4" s="1"/>
  <c r="N36" i="4" s="1"/>
  <c r="K58" i="4"/>
  <c r="L58" i="4"/>
  <c r="M58" i="4"/>
  <c r="K54" i="4"/>
  <c r="L54" i="4"/>
  <c r="M54" i="4"/>
  <c r="N54" i="4"/>
  <c r="N53" i="4" s="1"/>
  <c r="N35" i="4" s="1"/>
  <c r="N47" i="4"/>
  <c r="N43" i="4"/>
  <c r="N42" i="4"/>
  <c r="W79" i="3"/>
  <c r="W75" i="3"/>
  <c r="W74" i="3" s="1"/>
  <c r="W69" i="3"/>
  <c r="W63" i="3"/>
  <c r="W55" i="3"/>
  <c r="W33" i="3"/>
  <c r="W29" i="3"/>
  <c r="W27" i="3"/>
  <c r="W24" i="3"/>
  <c r="W23" i="3" s="1"/>
  <c r="W20" i="3"/>
  <c r="M47" i="4"/>
  <c r="K47" i="4"/>
  <c r="L47" i="4"/>
  <c r="M43" i="4"/>
  <c r="K43" i="4"/>
  <c r="L43" i="4"/>
  <c r="M42" i="4"/>
  <c r="K42" i="4"/>
  <c r="L42" i="4"/>
  <c r="L36" i="4"/>
  <c r="S40" i="3"/>
  <c r="T40" i="3"/>
  <c r="V40" i="3"/>
  <c r="R40" i="3"/>
  <c r="T79" i="3"/>
  <c r="V79" i="3"/>
  <c r="T77" i="3"/>
  <c r="V77" i="3"/>
  <c r="T75" i="3"/>
  <c r="V75" i="3"/>
  <c r="T70" i="3"/>
  <c r="T69" i="3" s="1"/>
  <c r="V69" i="3"/>
  <c r="T63" i="3"/>
  <c r="V63" i="3"/>
  <c r="T58" i="3"/>
  <c r="V58" i="3"/>
  <c r="T55" i="3"/>
  <c r="V55" i="3"/>
  <c r="T49" i="3"/>
  <c r="V49" i="3"/>
  <c r="T33" i="3"/>
  <c r="V33" i="3"/>
  <c r="T29" i="3"/>
  <c r="V29" i="3"/>
  <c r="T27" i="3"/>
  <c r="V27" i="3"/>
  <c r="T24" i="3"/>
  <c r="T23" i="3" s="1"/>
  <c r="V24" i="3"/>
  <c r="V23" i="3" s="1"/>
  <c r="T20" i="3"/>
  <c r="U20" i="3"/>
  <c r="V20" i="3"/>
  <c r="T11" i="3"/>
  <c r="V11" i="3"/>
  <c r="S15" i="3"/>
  <c r="J47" i="4"/>
  <c r="J43" i="4"/>
  <c r="J42" i="4"/>
  <c r="J99" i="4"/>
  <c r="J96" i="4" s="1"/>
  <c r="J38" i="4" s="1"/>
  <c r="J93" i="4"/>
  <c r="J91" i="4"/>
  <c r="J86" i="4"/>
  <c r="J81" i="4"/>
  <c r="J77" i="4"/>
  <c r="J72" i="4"/>
  <c r="J70" i="4"/>
  <c r="J65" i="4"/>
  <c r="J62" i="4"/>
  <c r="J58" i="4"/>
  <c r="J54" i="4"/>
  <c r="S49" i="3"/>
  <c r="R49" i="3"/>
  <c r="S79" i="3"/>
  <c r="S77" i="3"/>
  <c r="S75" i="3"/>
  <c r="S70" i="3"/>
  <c r="S69" i="3" s="1"/>
  <c r="S63" i="3"/>
  <c r="S58" i="3"/>
  <c r="S55" i="3"/>
  <c r="S33" i="3"/>
  <c r="S29" i="3"/>
  <c r="S27" i="3"/>
  <c r="S24" i="3"/>
  <c r="S23" i="3" s="1"/>
  <c r="Q20" i="3"/>
  <c r="R20" i="3"/>
  <c r="S20" i="3"/>
  <c r="S18" i="3"/>
  <c r="S11" i="3"/>
  <c r="U12" i="3"/>
  <c r="U11" i="3" s="1"/>
  <c r="U16" i="3"/>
  <c r="U25" i="3"/>
  <c r="U24" i="3" s="1"/>
  <c r="U23" i="3" s="1"/>
  <c r="U28" i="3"/>
  <c r="U27" i="3" s="1"/>
  <c r="U30" i="3"/>
  <c r="U29" i="3" s="1"/>
  <c r="U34" i="3"/>
  <c r="U36" i="3"/>
  <c r="U39" i="3"/>
  <c r="U41" i="3"/>
  <c r="U40" i="3" s="1"/>
  <c r="U49" i="3"/>
  <c r="U56" i="3"/>
  <c r="U55" i="3" s="1"/>
  <c r="U59" i="3"/>
  <c r="U60" i="3"/>
  <c r="U64" i="3"/>
  <c r="U66" i="3"/>
  <c r="U71" i="3"/>
  <c r="U70" i="3" s="1"/>
  <c r="U69" i="3" s="1"/>
  <c r="U76" i="3"/>
  <c r="U75" i="3" s="1"/>
  <c r="U77" i="3"/>
  <c r="U80" i="3"/>
  <c r="U81" i="3"/>
  <c r="O77" i="3"/>
  <c r="P77" i="3"/>
  <c r="Q77" i="3"/>
  <c r="R77" i="3"/>
  <c r="N77" i="3"/>
  <c r="R79" i="3"/>
  <c r="R75" i="3"/>
  <c r="Q70" i="3"/>
  <c r="Q69" i="3" s="1"/>
  <c r="R70" i="3"/>
  <c r="R69" i="3" s="1"/>
  <c r="P70" i="3"/>
  <c r="P69" i="3" s="1"/>
  <c r="R63" i="3"/>
  <c r="R58" i="3"/>
  <c r="R55" i="3"/>
  <c r="R33" i="3"/>
  <c r="R29" i="3"/>
  <c r="R27" i="3"/>
  <c r="R24" i="3"/>
  <c r="R23" i="3" s="1"/>
  <c r="P18" i="3"/>
  <c r="Q18" i="3"/>
  <c r="R18" i="3"/>
  <c r="Q15" i="3"/>
  <c r="R15" i="3"/>
  <c r="R11" i="3"/>
  <c r="Q79" i="3"/>
  <c r="Q75" i="3"/>
  <c r="Q11" i="3"/>
  <c r="Q33" i="3"/>
  <c r="Q40" i="3"/>
  <c r="Q49" i="3"/>
  <c r="Q58" i="3"/>
  <c r="Q63" i="3"/>
  <c r="Q55" i="3"/>
  <c r="Q24" i="3"/>
  <c r="Q23" i="3" s="1"/>
  <c r="Q27" i="3"/>
  <c r="Q29" i="3"/>
  <c r="P11" i="3"/>
  <c r="P15" i="3"/>
  <c r="P20" i="3"/>
  <c r="P23" i="3"/>
  <c r="P27" i="3"/>
  <c r="P29" i="3"/>
  <c r="P33" i="3"/>
  <c r="P40" i="3"/>
  <c r="P49" i="3"/>
  <c r="P58" i="3"/>
  <c r="P63" i="3"/>
  <c r="P55" i="3"/>
  <c r="P75" i="3"/>
  <c r="P79" i="3"/>
  <c r="O11" i="3"/>
  <c r="O15" i="3"/>
  <c r="O18" i="3"/>
  <c r="O20" i="3"/>
  <c r="O24" i="3"/>
  <c r="O23" i="3" s="1"/>
  <c r="O27" i="3"/>
  <c r="O29" i="3"/>
  <c r="O33" i="3"/>
  <c r="O40" i="3"/>
  <c r="O49" i="3"/>
  <c r="O58" i="3"/>
  <c r="O63" i="3"/>
  <c r="O55" i="3"/>
  <c r="O70" i="3"/>
  <c r="O69" i="3" s="1"/>
  <c r="O75" i="3"/>
  <c r="O79" i="3"/>
  <c r="N11" i="3"/>
  <c r="N15" i="3"/>
  <c r="N18" i="3"/>
  <c r="N20" i="3"/>
  <c r="N24" i="3"/>
  <c r="N23" i="3" s="1"/>
  <c r="N27" i="3"/>
  <c r="N29" i="3"/>
  <c r="N33" i="3"/>
  <c r="N40" i="3"/>
  <c r="N49" i="3"/>
  <c r="N58" i="3"/>
  <c r="N63" i="3"/>
  <c r="N55" i="3"/>
  <c r="N70" i="3"/>
  <c r="N69" i="3" s="1"/>
  <c r="N75" i="3"/>
  <c r="N79" i="3"/>
  <c r="M40" i="3"/>
  <c r="K11" i="3"/>
  <c r="K15" i="3"/>
  <c r="K18" i="3"/>
  <c r="K20" i="3"/>
  <c r="K24" i="3"/>
  <c r="K23" i="3" s="1"/>
  <c r="K27" i="3"/>
  <c r="K29" i="3"/>
  <c r="K33" i="3"/>
  <c r="K40" i="3"/>
  <c r="K58" i="3"/>
  <c r="K63" i="3"/>
  <c r="K55" i="3"/>
  <c r="K70" i="3"/>
  <c r="K69" i="3" s="1"/>
  <c r="K77" i="3"/>
  <c r="K75" i="3"/>
  <c r="K79" i="3"/>
  <c r="L11" i="3"/>
  <c r="L15" i="3"/>
  <c r="L18" i="3"/>
  <c r="L20" i="3"/>
  <c r="L24" i="3"/>
  <c r="L23" i="3" s="1"/>
  <c r="L27" i="3"/>
  <c r="L29" i="3"/>
  <c r="L33" i="3"/>
  <c r="L40" i="3"/>
  <c r="L58" i="3"/>
  <c r="L63" i="3"/>
  <c r="L55" i="3"/>
  <c r="L70" i="3"/>
  <c r="L69" i="3" s="1"/>
  <c r="L77" i="3"/>
  <c r="L75" i="3"/>
  <c r="L79" i="3"/>
  <c r="M11" i="3"/>
  <c r="M15" i="3"/>
  <c r="M18" i="3"/>
  <c r="M20" i="3"/>
  <c r="M24" i="3"/>
  <c r="M23" i="3" s="1"/>
  <c r="M27" i="3"/>
  <c r="M29" i="3"/>
  <c r="M33" i="3"/>
  <c r="M32" i="3" s="1"/>
  <c r="M31" i="3" s="1"/>
  <c r="M58" i="3"/>
  <c r="M63" i="3"/>
  <c r="M55" i="3"/>
  <c r="M70" i="3"/>
  <c r="M69" i="3" s="1"/>
  <c r="M77" i="3"/>
  <c r="M75" i="3"/>
  <c r="M79" i="3"/>
  <c r="T32" i="3" l="1"/>
  <c r="AI5" i="5"/>
  <c r="AK5" i="5" s="1"/>
  <c r="AK6" i="5"/>
  <c r="L53" i="4"/>
  <c r="L35" i="4" s="1"/>
  <c r="Q99" i="4"/>
  <c r="Q96" i="4" s="1"/>
  <c r="Q38" i="4" s="1"/>
  <c r="Q77" i="4"/>
  <c r="AA54" i="3"/>
  <c r="Q62" i="4"/>
  <c r="T62" i="4" s="1"/>
  <c r="Q58" i="4"/>
  <c r="T58" i="4" s="1"/>
  <c r="T59" i="4"/>
  <c r="Q65" i="4"/>
  <c r="T65" i="4" s="1"/>
  <c r="T67" i="4"/>
  <c r="S37" i="4"/>
  <c r="Q91" i="4"/>
  <c r="T91" i="4" s="1"/>
  <c r="T92" i="4"/>
  <c r="Q93" i="4"/>
  <c r="T93" i="4" s="1"/>
  <c r="T94" i="4"/>
  <c r="S38" i="4"/>
  <c r="O39" i="4"/>
  <c r="K53" i="4"/>
  <c r="K35" i="4" s="1"/>
  <c r="Q81" i="4"/>
  <c r="K76" i="4"/>
  <c r="K37" i="4" s="1"/>
  <c r="T31" i="3"/>
  <c r="Y8" i="3"/>
  <c r="Y7" i="3" s="1"/>
  <c r="J53" i="4"/>
  <c r="J35" i="4" s="1"/>
  <c r="J69" i="4"/>
  <c r="J36" i="4" s="1"/>
  <c r="M53" i="4"/>
  <c r="M35" i="4" s="1"/>
  <c r="S32" i="3"/>
  <c r="S31" i="3" s="1"/>
  <c r="Q10" i="3"/>
  <c r="T26" i="3"/>
  <c r="Q74" i="3"/>
  <c r="Q68" i="3" s="1"/>
  <c r="T57" i="3"/>
  <c r="T54" i="3" s="1"/>
  <c r="S74" i="3"/>
  <c r="S68" i="3" s="1"/>
  <c r="R57" i="3"/>
  <c r="R54" i="3" s="1"/>
  <c r="N74" i="3"/>
  <c r="N68" i="3" s="1"/>
  <c r="O74" i="3"/>
  <c r="O68" i="3" s="1"/>
  <c r="S26" i="3"/>
  <c r="S57" i="3"/>
  <c r="S54" i="3" s="1"/>
  <c r="R32" i="3"/>
  <c r="R31" i="3" s="1"/>
  <c r="U74" i="3"/>
  <c r="S10" i="3"/>
  <c r="S9" i="3" s="1"/>
  <c r="M74" i="3"/>
  <c r="M68" i="3" s="1"/>
  <c r="R26" i="3"/>
  <c r="R74" i="3"/>
  <c r="R68" i="3" s="1"/>
  <c r="P74" i="3"/>
  <c r="P68" i="3" s="1"/>
  <c r="T74" i="3"/>
  <c r="T68" i="3" s="1"/>
  <c r="J76" i="4"/>
  <c r="J37" i="4" s="1"/>
  <c r="T10" i="3"/>
  <c r="W10" i="3"/>
  <c r="L76" i="4"/>
  <c r="L37" i="4" s="1"/>
  <c r="L32" i="3"/>
  <c r="L31" i="3" s="1"/>
  <c r="M76" i="4"/>
  <c r="M37" i="4" s="1"/>
  <c r="K74" i="3"/>
  <c r="K68" i="3" s="1"/>
  <c r="V32" i="3"/>
  <c r="V31" i="3" s="1"/>
  <c r="L74" i="3"/>
  <c r="L68" i="3" s="1"/>
  <c r="L57" i="3"/>
  <c r="L54" i="3" s="1"/>
  <c r="L10" i="3"/>
  <c r="P32" i="3"/>
  <c r="P31" i="3" s="1"/>
  <c r="K26" i="3"/>
  <c r="N26" i="3"/>
  <c r="P57" i="3"/>
  <c r="P54" i="3" s="1"/>
  <c r="P10" i="3"/>
  <c r="V74" i="3"/>
  <c r="V68" i="3" s="1"/>
  <c r="W57" i="3"/>
  <c r="W54" i="3" s="1"/>
  <c r="W32" i="3"/>
  <c r="W31" i="3" s="1"/>
  <c r="W26" i="3"/>
  <c r="N10" i="3"/>
  <c r="Q32" i="3"/>
  <c r="Q31" i="3" s="1"/>
  <c r="M26" i="3"/>
  <c r="U79" i="3"/>
  <c r="Q57" i="3"/>
  <c r="Q54" i="3" s="1"/>
  <c r="U58" i="3"/>
  <c r="U63" i="3"/>
  <c r="U33" i="3"/>
  <c r="U32" i="3" s="1"/>
  <c r="U31" i="3" s="1"/>
  <c r="O26" i="3"/>
  <c r="M10" i="3"/>
  <c r="O10" i="3"/>
  <c r="V10" i="3"/>
  <c r="U26" i="3"/>
  <c r="L26" i="3"/>
  <c r="K57" i="3"/>
  <c r="K54" i="3" s="1"/>
  <c r="O57" i="3"/>
  <c r="O54" i="3" s="1"/>
  <c r="O32" i="3"/>
  <c r="O31" i="3" s="1"/>
  <c r="P26" i="3"/>
  <c r="Q26" i="3"/>
  <c r="U15" i="3"/>
  <c r="U10" i="3" s="1"/>
  <c r="M57" i="3"/>
  <c r="M54" i="3" s="1"/>
  <c r="K32" i="3"/>
  <c r="K31" i="3" s="1"/>
  <c r="K10" i="3"/>
  <c r="N57" i="3"/>
  <c r="N54" i="3" s="1"/>
  <c r="N32" i="3"/>
  <c r="N31" i="3" s="1"/>
  <c r="R10" i="3"/>
  <c r="V57" i="3"/>
  <c r="V54" i="3" s="1"/>
  <c r="V26" i="3"/>
  <c r="T77" i="4" l="1"/>
  <c r="Q76" i="4"/>
  <c r="T96" i="4"/>
  <c r="T38" i="4" s="1"/>
  <c r="S39" i="4"/>
  <c r="T99" i="4"/>
  <c r="T64" i="4"/>
  <c r="AA8" i="3"/>
  <c r="AA7" i="3" s="1"/>
  <c r="Q53" i="4"/>
  <c r="S12" i="4"/>
  <c r="T76" i="4"/>
  <c r="T37" i="4" s="1"/>
  <c r="T81" i="4"/>
  <c r="Q9" i="3"/>
  <c r="Q8" i="3" s="1"/>
  <c r="Q7" i="3" s="1"/>
  <c r="N9" i="3"/>
  <c r="N8" i="3" s="1"/>
  <c r="N7" i="3" s="1"/>
  <c r="R9" i="3"/>
  <c r="R8" i="3" s="1"/>
  <c r="T9" i="3"/>
  <c r="T8" i="3" s="1"/>
  <c r="T7" i="3" s="1"/>
  <c r="P9" i="3"/>
  <c r="P8" i="3" s="1"/>
  <c r="P7" i="3" s="1"/>
  <c r="O9" i="3"/>
  <c r="O8" i="3" s="1"/>
  <c r="O7" i="3" s="1"/>
  <c r="M9" i="3"/>
  <c r="M8" i="3" s="1"/>
  <c r="M7" i="3" s="1"/>
  <c r="U57" i="3"/>
  <c r="U54" i="3" s="1"/>
  <c r="U68" i="3"/>
  <c r="L9" i="3"/>
  <c r="L8" i="3" s="1"/>
  <c r="L7" i="3" s="1"/>
  <c r="K9" i="3"/>
  <c r="K8" i="3" s="1"/>
  <c r="K7" i="3" s="1"/>
  <c r="S8" i="3"/>
  <c r="S7" i="3" s="1"/>
  <c r="V9" i="3"/>
  <c r="V8" i="3" s="1"/>
  <c r="V7" i="3" s="1"/>
  <c r="U9" i="3"/>
  <c r="W9" i="3"/>
  <c r="Q35" i="4" l="1"/>
  <c r="T53" i="4"/>
  <c r="T35" i="4" s="1"/>
  <c r="T39" i="4" s="1"/>
  <c r="T12" i="4"/>
  <c r="S15" i="4"/>
  <c r="Q37" i="4"/>
  <c r="U8" i="3"/>
  <c r="U7" i="3" s="1"/>
  <c r="R7" i="3"/>
  <c r="Q39" i="4" l="1"/>
  <c r="W68" i="3" l="1"/>
  <c r="W8" i="3" l="1"/>
  <c r="W7" i="3" l="1"/>
  <c r="AG208" i="5"/>
  <c r="AG207" i="5" s="1"/>
  <c r="AG206" i="5" l="1"/>
  <c r="AG362" i="5" s="1"/>
  <c r="AG370" i="5" s="1"/>
  <c r="AG205" i="5"/>
  <c r="AG204" i="5" s="1"/>
  <c r="AG24" i="5" s="1"/>
  <c r="AG6" i="5" s="1"/>
  <c r="AG5" i="5" s="1"/>
</calcChain>
</file>

<file path=xl/sharedStrings.xml><?xml version="1.0" encoding="utf-8"?>
<sst xmlns="http://schemas.openxmlformats.org/spreadsheetml/2006/main" count="849" uniqueCount="517">
  <si>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</si>
  <si>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</si>
  <si>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</si>
  <si>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</si>
  <si>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</si>
  <si>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</si>
  <si>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</si>
  <si>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</si>
  <si>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</si>
  <si>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</si>
  <si>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</si>
  <si>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</si>
  <si>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</si>
  <si>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</si>
  <si>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</si>
  <si>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</si>
  <si>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</si>
  <si>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</si>
  <si>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</si>
  <si>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</si>
  <si>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</si>
  <si>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</si>
  <si>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</si>
  <si>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</si>
  <si>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</si>
  <si>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</si>
  <si>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</si>
  <si>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</si>
  <si>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</si>
  <si>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</si>
  <si>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</si>
  <si>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</si>
  <si>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</si>
  <si>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</si>
  <si>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</si>
  <si>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</si>
  <si>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</si>
  <si>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</si>
  <si>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</si>
  <si>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</si>
  <si>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</si>
  <si>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</si>
  <si>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</si>
  <si>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</si>
  <si>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</si>
  <si>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</si>
  <si>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</si>
  <si>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</si>
  <si>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</si>
  <si>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</si>
  <si>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</si>
  <si>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</si>
  <si>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</si>
  <si>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</si>
  <si>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</si>
  <si>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</si>
  <si>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</si>
  <si>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</si>
  <si>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</si>
  <si>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</si>
  <si>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</si>
  <si>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</si>
  <si>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</si>
  <si>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</si>
  <si>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</si>
  <si>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</si>
  <si>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</si>
  <si>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</si>
  <si>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</si>
  <si>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</si>
  <si>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</si>
  <si>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</si>
  <si>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vjerskim zajednicama</t>
  </si>
  <si>
    <t>Tekuće donacija Crveni križ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</si>
  <si>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</si>
  <si>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</si>
  <si>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</si>
  <si>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</si>
  <si>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</si>
  <si>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</si>
  <si>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</si>
  <si>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</si>
  <si>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</si>
  <si>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</si>
  <si>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</si>
  <si>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</si>
  <si>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</si>
  <si>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</si>
  <si>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</si>
  <si>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</si>
  <si>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</si>
  <si>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</si>
  <si>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</si>
  <si>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</si>
  <si>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</si>
  <si>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</si>
  <si>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</si>
  <si>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</si>
  <si>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</si>
  <si>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</si>
  <si>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</si>
  <si>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</si>
  <si>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</si>
  <si>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</si>
  <si>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</si>
  <si>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</si>
  <si>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</si>
  <si>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</si>
  <si>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</si>
  <si>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</si>
  <si>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</si>
  <si>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</si>
  <si>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</si>
  <si>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</si>
  <si>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</si>
  <si>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</si>
  <si>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</si>
  <si>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</si>
  <si>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</si>
  <si>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</si>
  <si>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</si>
  <si>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</si>
  <si>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</si>
  <si>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</si>
  <si>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</si>
  <si>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</si>
  <si>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</si>
  <si>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</si>
  <si>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</si>
  <si>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</si>
  <si>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</si>
  <si>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</si>
  <si>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</si>
  <si>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</si>
  <si>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</si>
  <si>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</si>
  <si>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</si>
  <si>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</si>
  <si>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</si>
  <si>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</si>
  <si>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</si>
  <si>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</si>
  <si>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</si>
  <si>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</si>
  <si>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</si>
  <si>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</si>
  <si>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</si>
  <si>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</si>
  <si>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</si>
  <si>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</si>
  <si>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</si>
  <si>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</si>
  <si>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</si>
  <si>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</si>
  <si>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</si>
  <si>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</si>
  <si>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</si>
  <si>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</si>
  <si>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</si>
  <si>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</si>
  <si>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</si>
  <si>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</si>
  <si>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</si>
  <si>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</si>
  <si>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</si>
  <si>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</si>
  <si>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</si>
  <si>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</si>
  <si>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</si>
  <si>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</si>
  <si>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</si>
  <si>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</si>
  <si>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</si>
  <si>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</si>
  <si>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</si>
  <si>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</si>
  <si>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</si>
  <si>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</si>
  <si>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</si>
  <si>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</si>
  <si>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</si>
  <si>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</si>
  <si>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</si>
  <si>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</si>
  <si>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</si>
  <si>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</si>
  <si>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</si>
  <si>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</si>
  <si>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</si>
  <si>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</si>
  <si>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</si>
  <si>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</si>
  <si>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</si>
  <si>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</si>
  <si>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</si>
  <si>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</si>
  <si>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</si>
  <si>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</si>
  <si>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</si>
  <si>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</si>
  <si>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</si>
  <si>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</si>
  <si>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</si>
  <si>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</si>
  <si>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</si>
  <si>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</si>
  <si>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</si>
  <si>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</si>
  <si>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</si>
  <si>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</si>
  <si>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</si>
  <si>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</si>
  <si>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</si>
  <si>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</si>
  <si>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</si>
  <si>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</si>
  <si>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</si>
  <si>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</si>
  <si>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</si>
  <si>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</si>
  <si>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</si>
  <si>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</si>
  <si>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</si>
  <si>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</si>
  <si>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</si>
  <si>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</si>
  <si>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</si>
  <si>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</si>
  <si>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</si>
  <si>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plinsku koncesiju</t>
  </si>
  <si>
    <t>Ostale naknade (naknada za grobno mjesto)</t>
  </si>
  <si>
    <t>Motorni benzin sl. auto</t>
  </si>
  <si>
    <t>Motorni benzin - kosačice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</si>
  <si>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</si>
  <si>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</si>
  <si>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</si>
  <si>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</si>
  <si>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</si>
  <si>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</si>
  <si>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</si>
  <si>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</si>
  <si>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</si>
  <si>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</si>
  <si>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</si>
  <si>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</si>
  <si>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Izgradnja plinovoda, vodovoda i kanla.</t>
  </si>
  <si>
    <t>Materijal i dijelovi zaizdrž. pješačkih staza</t>
  </si>
  <si>
    <t>Kapitalne donacije vjerskim zajednicama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</si>
  <si>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</si>
  <si>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</si>
  <si>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</si>
  <si>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</si>
  <si>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</si>
  <si>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</si>
  <si>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</si>
  <si>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</si>
  <si>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</si>
  <si>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</si>
  <si>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</si>
  <si>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</si>
  <si>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</si>
  <si>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</si>
  <si>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</si>
  <si>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</si>
  <si>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</si>
  <si>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</si>
  <si>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</si>
  <si>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</si>
  <si>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</si>
  <si>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</si>
  <si>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</si>
  <si>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</si>
  <si>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</si>
  <si>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</si>
  <si>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</si>
  <si>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</si>
  <si>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</si>
  <si>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</si>
  <si>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</si>
  <si>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</si>
  <si>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</si>
  <si>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</si>
  <si>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</si>
  <si>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</si>
  <si>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</si>
  <si>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</si>
  <si>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</si>
  <si>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</si>
  <si>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</si>
  <si>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</si>
  <si>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</si>
  <si>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</si>
  <si>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</si>
  <si>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</si>
  <si>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</si>
  <si>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</si>
  <si>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</si>
  <si>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</si>
  <si>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</si>
  <si>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</si>
  <si>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</si>
  <si>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</si>
  <si>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</si>
  <si>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</si>
  <si>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</si>
  <si>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</si>
  <si>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</si>
  <si>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Održavanje WEB stranice</t>
  </si>
  <si>
    <t>Nematerijalna imovina</t>
  </si>
  <si>
    <t>Kapitalne pomoći Minist. regionalnog razvoja-ceste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</si>
  <si>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</si>
  <si>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</si>
  <si>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</si>
  <si>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</si>
  <si>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</si>
  <si>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</si>
  <si>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</si>
  <si>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</si>
  <si>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</si>
  <si>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</si>
  <si>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</si>
  <si>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</si>
  <si>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</si>
  <si>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Program 10:</t>
  </si>
  <si>
    <t>Ostale nespomenute usluge - analiza polj. zemljišta</t>
  </si>
  <si>
    <t>Pomoći temeljem prijenosa EU sredstava</t>
  </si>
  <si>
    <t>Porez na dohodak - fiskalno izravnanje</t>
  </si>
  <si>
    <t>Porez na dohodak po osnovi kamata</t>
  </si>
  <si>
    <t>Tekuće pomoći iz državnog proračuna - nac. Manjine</t>
  </si>
  <si>
    <t>Ostali rashodi za zaposlene JR</t>
  </si>
  <si>
    <t>1% prihoda od poreza na dohodak</t>
  </si>
  <si>
    <t>Tekuće donacije - OŠ (nacionalne manjine)</t>
  </si>
  <si>
    <t>Lokalni izbori - izbori nacionalnih manjina</t>
  </si>
  <si>
    <t>Naknada za koncesiju - plin, nafta</t>
  </si>
  <si>
    <t>Liječnički pregledi</t>
  </si>
  <si>
    <t>Tekuće donacije nacionalnim manjinama</t>
  </si>
  <si>
    <t>Naknada - zamjenik načelnika</t>
  </si>
  <si>
    <t>Izrada procjene rizika</t>
  </si>
  <si>
    <t>Sufinanciranje ekskurzije učenicima</t>
  </si>
  <si>
    <t>Ogrijev</t>
  </si>
  <si>
    <t>2021.</t>
  </si>
  <si>
    <t xml:space="preserve">Sanacija nerazvrstanih cesta </t>
  </si>
  <si>
    <t>Sanacija nerazvrstanih  - pješačke staze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</si>
  <si>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</si>
  <si>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</si>
  <si>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</si>
  <si>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</si>
  <si>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</si>
  <si>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</si>
  <si>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</si>
  <si>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Oprema za dolaganje komunalnog otpada</t>
  </si>
  <si>
    <t>Izgradnja objekata i urđ. Komunalne infrastr.i opremanje</t>
  </si>
  <si>
    <t>Prostorni plan</t>
  </si>
  <si>
    <t>izvršenje I-VI</t>
  </si>
  <si>
    <t>Materijal za održavanje javne rasvjete</t>
  </si>
  <si>
    <t>Objava oglasa</t>
  </si>
  <si>
    <t>Istražni radovi - odvodnja i pro.</t>
  </si>
  <si>
    <t>GDPR</t>
  </si>
  <si>
    <t>Naknada za smanjenje miješanog otpada</t>
  </si>
  <si>
    <t>Vijenci, cvijeće, svijeće</t>
  </si>
  <si>
    <t>Kapitalne pomoći Ministarstvo graditeljstva - traktor</t>
  </si>
  <si>
    <t xml:space="preserve">Naknade za koncesije </t>
  </si>
  <si>
    <t>Naknada za dimlnjačarsku koncesiju i ostale</t>
  </si>
  <si>
    <t>Dezinsekcija komaraca</t>
  </si>
  <si>
    <t xml:space="preserve">Deratizacija </t>
  </si>
  <si>
    <t>Plaća za zaposlene Zaželi</t>
  </si>
  <si>
    <t>Topli obrok</t>
  </si>
  <si>
    <t>Sredstva za realizaciju EU projekata</t>
  </si>
  <si>
    <t>2020.</t>
  </si>
  <si>
    <t xml:space="preserve">2020. </t>
  </si>
  <si>
    <t>Tekuće donacije LD FAZAN</t>
  </si>
  <si>
    <t xml:space="preserve">Tekuće donacije športskim organizacijama </t>
  </si>
  <si>
    <t>Tekuće donacije ŠRU DOBRA VODA</t>
  </si>
  <si>
    <t>Tekuće donacije UŽ NEGOSLAVČANKE</t>
  </si>
  <si>
    <t>Tekuće donacije UMIROVLJ.SREMAC</t>
  </si>
  <si>
    <t>Tekuće donacije PLKON</t>
  </si>
  <si>
    <t>Tekuće donacije ostalim vjerskim zajednicama</t>
  </si>
  <si>
    <t>Tekuće donacije - Predškola-prehrana</t>
  </si>
  <si>
    <t xml:space="preserve">Tekuće donacije VSŽ </t>
  </si>
  <si>
    <t>Tekuće donacije Glas potrošača</t>
  </si>
  <si>
    <t>Tekuće pomoći iz državnog proračuna -MDOMSP</t>
  </si>
  <si>
    <t>Naknada za koncesiju zbrinjavanja otpada</t>
  </si>
  <si>
    <t>Tekuće donacije -OŠ BIBLIOBUS</t>
  </si>
  <si>
    <t>Oprema</t>
  </si>
  <si>
    <t>Kapitalne donAcije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</si>
  <si>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</si>
  <si>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</si>
  <si>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</si>
  <si>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</si>
  <si>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</si>
  <si>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</si>
  <si>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</si>
  <si>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</si>
  <si>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</si>
  <si>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</si>
  <si>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</si>
  <si>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</si>
  <si>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</si>
  <si>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</si>
  <si>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</si>
  <si>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</si>
  <si>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</si>
  <si>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</si>
  <si>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</si>
  <si>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</si>
  <si>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</si>
  <si>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</si>
  <si>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</si>
  <si>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Tekuće pomoći iz državnog proračuna - komp. Mjere</t>
  </si>
  <si>
    <t>Naknada za javne površine - HT</t>
  </si>
  <si>
    <t>%</t>
  </si>
  <si>
    <t>Motorni benzin - traktor</t>
  </si>
  <si>
    <t>Službena i radna odjeća</t>
  </si>
  <si>
    <t>Najam reciklažnog dvorišta</t>
  </si>
  <si>
    <t>Laboratorijske usluge</t>
  </si>
  <si>
    <t>Računalne usluge</t>
  </si>
  <si>
    <t>Srategija razvoja općine</t>
  </si>
  <si>
    <t>Projektne dokumentacije</t>
  </si>
  <si>
    <t>Projekt prekogranične suradnje IPA (projekt centar)</t>
  </si>
  <si>
    <t>Funkcijska klasifikacija</t>
  </si>
  <si>
    <t>Izvršna i zakonodavna tijela</t>
  </si>
  <si>
    <t>Usluge protupožarne zaštite</t>
  </si>
  <si>
    <t>Rashodi za javni red i sigurnost</t>
  </si>
  <si>
    <t>Rashodi vezani uz stanovanje i komunalnu infrastrukturu</t>
  </si>
  <si>
    <t>Ulična rasvjeta</t>
  </si>
  <si>
    <t>Službe rekreacije i sporta</t>
  </si>
  <si>
    <t>Službe kulture</t>
  </si>
  <si>
    <t>Religijske i druge službe zajednice</t>
  </si>
  <si>
    <t>Predškolsko obrazovanje</t>
  </si>
  <si>
    <t>Osnovnoškolsko obrazovanje</t>
  </si>
  <si>
    <t>Srednješkoslko obraovanje</t>
  </si>
  <si>
    <t>Socijalna pomoć stanovništvu</t>
  </si>
  <si>
    <t>UKUPNO</t>
  </si>
  <si>
    <t>0111</t>
  </si>
  <si>
    <t>0320</t>
  </si>
  <si>
    <t>0360</t>
  </si>
  <si>
    <t>0640</t>
  </si>
  <si>
    <t>0660</t>
  </si>
  <si>
    <t>0810</t>
  </si>
  <si>
    <t>0820</t>
  </si>
  <si>
    <t>0840</t>
  </si>
  <si>
    <t>0912</t>
  </si>
  <si>
    <t>0913</t>
  </si>
  <si>
    <t>0920</t>
  </si>
  <si>
    <t>Kapitalne pomoći PPNM - centar naselja</t>
  </si>
  <si>
    <t>REBALANS</t>
  </si>
  <si>
    <t>IZVRŠENJE I-VIII</t>
  </si>
  <si>
    <t>Zakup javnih površina</t>
  </si>
  <si>
    <t>Najam opreme ua potrebe projekta WIFI4EU</t>
  </si>
  <si>
    <t>Oprema za grijanje i hlađenje</t>
  </si>
  <si>
    <t>Urbano komunalna oprema</t>
  </si>
  <si>
    <t>Parking u centru naselja</t>
  </si>
  <si>
    <t>Uređenje nogometnog terena NK Negoslavci - rasvjeta</t>
  </si>
  <si>
    <t>Priključci za kombinirani stroj (traktor)</t>
  </si>
  <si>
    <t>Stipendije i školarine</t>
  </si>
  <si>
    <t>Naknade za pomoć mladim obiteljima</t>
  </si>
  <si>
    <t>Bankarske usluge, usluge platnog prometa i Fine</t>
  </si>
  <si>
    <t>Regres</t>
  </si>
  <si>
    <t>SMANJENJE</t>
  </si>
  <si>
    <t>NOVI PLAN</t>
  </si>
  <si>
    <t>POVEĆANJE</t>
  </si>
  <si>
    <t>Zaštitna oprema - maske COVID 19</t>
  </si>
  <si>
    <t>Usluge tekućeg održavanja traktora GF (traktor)</t>
  </si>
  <si>
    <t>Tekuće održavanje javnih površina</t>
  </si>
  <si>
    <t>Obuća za učenike OŠ</t>
  </si>
  <si>
    <t>Nagrade</t>
  </si>
  <si>
    <t>Tekuće pomoći VSŽ</t>
  </si>
  <si>
    <t>Tekuće pomoći proračunima</t>
  </si>
  <si>
    <t>Obuća za djecu u vrtiću</t>
  </si>
  <si>
    <t>IZVORI</t>
  </si>
  <si>
    <t>04,51</t>
  </si>
  <si>
    <t>03,51,52</t>
  </si>
  <si>
    <t>01,51</t>
  </si>
  <si>
    <t>Informatička oprema WIFI4EU</t>
  </si>
  <si>
    <t>Demografske mjere Općine Negoslavci</t>
  </si>
  <si>
    <t>Funkcijska klasifikacija: 0620 Razvoj zajednice</t>
  </si>
  <si>
    <t>Naknade za pomoć poduzetnicima na području Općine</t>
  </si>
  <si>
    <t>P1011</t>
  </si>
  <si>
    <t>A1011 01</t>
  </si>
  <si>
    <t>Program 11:</t>
  </si>
  <si>
    <t>0620</t>
  </si>
  <si>
    <t>Razvoj zajednice</t>
  </si>
  <si>
    <t>Povrat poreza po godišnjoj prijavi</t>
  </si>
  <si>
    <t>Ostali prihodi - Croatia osiguranje</t>
  </si>
  <si>
    <t>Tekuće održavanje cesta</t>
  </si>
  <si>
    <t>Tekuće pomoći iz državnog proračuna - fiskal.izravnanje</t>
  </si>
  <si>
    <t>Kapitalne pomoći Minist. regionalnog razvoja-ZVO teretana</t>
  </si>
  <si>
    <t>Kapitalne pomoći SNV - videonadzor</t>
  </si>
  <si>
    <t>Fond za zaštitu okoliša - digitalizacija</t>
  </si>
  <si>
    <t>PLAN 2021.</t>
  </si>
  <si>
    <t>Uređenje NK Negoslavci - teretana</t>
  </si>
  <si>
    <t>Uređenje groblja (parking i ograda-Minist. Polj.)</t>
  </si>
  <si>
    <t>višak prihoda</t>
  </si>
  <si>
    <t>Kapitalne pomoći ŽUC - Željeznička ulica</t>
  </si>
  <si>
    <t>Program zaštite divljači</t>
  </si>
  <si>
    <t>Centar općine - parking</t>
  </si>
  <si>
    <t xml:space="preserve">Plinovod, vodovod i kanalizacije </t>
  </si>
  <si>
    <t>Paketi za potrebite</t>
  </si>
  <si>
    <t>REBALANS 2020</t>
  </si>
  <si>
    <t>REBALANS 2020.</t>
  </si>
  <si>
    <t>A1007 03</t>
  </si>
  <si>
    <t>Izvor 1.1.</t>
  </si>
  <si>
    <t>Izvor 5.2.</t>
  </si>
  <si>
    <t>Izvor 4.3.</t>
  </si>
  <si>
    <t>Izvor 0.1.</t>
  </si>
  <si>
    <t>Izvor 5.3.</t>
  </si>
  <si>
    <t>Projekt WIFI4EU</t>
  </si>
  <si>
    <t>Kapitalne pomoći Ministarstvo poljop. -Lag</t>
  </si>
  <si>
    <t xml:space="preserve"> </t>
  </si>
  <si>
    <t>Uređaji</t>
  </si>
  <si>
    <t>Uredski namještaj</t>
  </si>
  <si>
    <t>Animalni otpad</t>
  </si>
  <si>
    <t>WIFI - optima</t>
  </si>
  <si>
    <t>Strategija upravljanja imovinom</t>
  </si>
  <si>
    <t>Sufinanciranje prijevoza građana</t>
  </si>
  <si>
    <t>Javna rasvjeta</t>
  </si>
  <si>
    <t>IZVRŠENJE PRORAČUNA OPĆINE NEGOSLAVCI OD 01.01.2021. - 30.06.2021.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</si>
</sst>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24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6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0" fontId="1" fillId="0" borderId="1" xfId="0" quotePrefix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6" fillId="0" borderId="2" xfId="0" quotePrefix="1" applyFont="1" applyBorder="1"/>
    <xf numFmtId="0" fontId="6" fillId="0" borderId="3" xfId="0" quotePrefix="1" applyFont="1" applyBorder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4" fontId="1" fillId="0" borderId="3" xfId="0" applyNumberFormat="1" applyFont="1" applyFill="1" applyBorder="1" applyAlignment="1"/>
    <xf numFmtId="164" fontId="1" fillId="0" borderId="3" xfId="0" applyNumberFormat="1" applyFont="1" applyBorder="1"/>
    <xf numFmtId="164" fontId="1" fillId="2" borderId="3" xfId="0" applyNumberFormat="1" applyFont="1" applyFill="1" applyBorder="1"/>
    <xf numFmtId="0" fontId="6" fillId="0" borderId="0" xfId="0" applyFont="1"/>
    <xf numFmtId="0" fontId="1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0" fillId="0" borderId="3" xfId="0" applyNumberFormat="1" applyFill="1" applyBorder="1"/>
    <xf numFmtId="0" fontId="1" fillId="0" borderId="0" xfId="0" applyFont="1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/>
    <xf numFmtId="0" fontId="1" fillId="0" borderId="7" xfId="0" quotePrefix="1" applyFont="1" applyBorder="1" applyAlignment="1">
      <alignment horizontal="center"/>
    </xf>
    <xf numFmtId="0" fontId="6" fillId="4" borderId="8" xfId="0" applyFont="1" applyFill="1" applyBorder="1"/>
    <xf numFmtId="0" fontId="6" fillId="0" borderId="8" xfId="0" applyFont="1" applyBorder="1"/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1" fillId="0" borderId="3" xfId="0" applyNumberFormat="1" applyFont="1" applyBorder="1"/>
    <xf numFmtId="4" fontId="1" fillId="2" borderId="3" xfId="0" applyNumberFormat="1" applyFont="1" applyFill="1" applyBorder="1"/>
    <xf numFmtId="164" fontId="1" fillId="0" borderId="3" xfId="0" applyNumberFormat="1" applyFont="1" applyFill="1" applyBorder="1"/>
    <xf numFmtId="0" fontId="9" fillId="3" borderId="2" xfId="0" applyFont="1" applyFill="1" applyBorder="1"/>
    <xf numFmtId="0" fontId="9" fillId="3" borderId="3" xfId="0" quotePrefix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2" xfId="0" applyFont="1" applyFill="1" applyBorder="1"/>
    <xf numFmtId="0" fontId="9" fillId="5" borderId="3" xfId="0" quotePrefix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6" borderId="0" xfId="0" applyFont="1" applyFill="1"/>
    <xf numFmtId="0" fontId="6" fillId="0" borderId="4" xfId="0" applyFont="1" applyBorder="1"/>
    <xf numFmtId="164" fontId="6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164" fontId="4" fillId="6" borderId="3" xfId="0" applyNumberFormat="1" applyFont="1" applyFill="1" applyBorder="1"/>
    <xf numFmtId="164" fontId="4" fillId="6" borderId="4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3" borderId="3" xfId="0" applyFont="1" applyFill="1" applyBorder="1"/>
    <xf numFmtId="0" fontId="9" fillId="5" borderId="3" xfId="0" applyFont="1" applyFill="1" applyBorder="1"/>
    <xf numFmtId="0" fontId="4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/>
    <xf numFmtId="164" fontId="9" fillId="6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9" fillId="3" borderId="3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0" fontId="0" fillId="6" borderId="0" xfId="0" applyFill="1"/>
    <xf numFmtId="4" fontId="1" fillId="6" borderId="3" xfId="0" applyNumberFormat="1" applyFont="1" applyFill="1" applyBorder="1"/>
    <xf numFmtId="4" fontId="1" fillId="0" borderId="12" xfId="0" applyNumberFormat="1" applyFont="1" applyBorder="1"/>
    <xf numFmtId="4" fontId="1" fillId="2" borderId="12" xfId="0" applyNumberFormat="1" applyFont="1" applyFill="1" applyBorder="1"/>
    <xf numFmtId="0" fontId="9" fillId="6" borderId="3" xfId="0" applyFont="1" applyFill="1" applyBorder="1" applyAlignment="1">
      <alignment horizontal="center"/>
    </xf>
    <xf numFmtId="0" fontId="9" fillId="6" borderId="3" xfId="0" quotePrefix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/>
    <xf numFmtId="164" fontId="10" fillId="6" borderId="3" xfId="0" applyNumberFormat="1" applyFont="1" applyFill="1" applyBorder="1" applyAlignment="1"/>
    <xf numFmtId="164" fontId="9" fillId="0" borderId="3" xfId="0" applyNumberFormat="1" applyFont="1" applyBorder="1"/>
    <xf numFmtId="164" fontId="12" fillId="6" borderId="3" xfId="0" applyNumberFormat="1" applyFont="1" applyFill="1" applyBorder="1" applyAlignment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164" fontId="12" fillId="0" borderId="3" xfId="0" applyNumberFormat="1" applyFont="1" applyFill="1" applyBorder="1" applyAlignment="1"/>
    <xf numFmtId="164" fontId="13" fillId="7" borderId="3" xfId="0" applyNumberFormat="1" applyFont="1" applyFill="1" applyBorder="1"/>
    <xf numFmtId="164" fontId="9" fillId="6" borderId="3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6" borderId="2" xfId="0" applyFont="1" applyFill="1" applyBorder="1"/>
    <xf numFmtId="0" fontId="11" fillId="6" borderId="2" xfId="0" applyFont="1" applyFill="1" applyBorder="1"/>
    <xf numFmtId="0" fontId="11" fillId="0" borderId="2" xfId="0" applyFont="1" applyBorder="1"/>
    <xf numFmtId="164" fontId="9" fillId="0" borderId="0" xfId="0" applyNumberFormat="1" applyFont="1"/>
    <xf numFmtId="164" fontId="10" fillId="0" borderId="3" xfId="0" applyNumberFormat="1" applyFont="1" applyFill="1" applyBorder="1" applyAlignment="1"/>
    <xf numFmtId="164" fontId="11" fillId="0" borderId="3" xfId="0" applyNumberFormat="1" applyFont="1" applyFill="1" applyBorder="1" applyAlignment="1"/>
    <xf numFmtId="0" fontId="6" fillId="6" borderId="2" xfId="0" applyFont="1" applyFill="1" applyBorder="1"/>
    <xf numFmtId="0" fontId="6" fillId="6" borderId="3" xfId="0" applyFont="1" applyFill="1" applyBorder="1"/>
    <xf numFmtId="0" fontId="6" fillId="6" borderId="8" xfId="0" applyFont="1" applyFill="1" applyBorder="1"/>
    <xf numFmtId="0" fontId="4" fillId="6" borderId="3" xfId="0" applyFont="1" applyFill="1" applyBorder="1"/>
    <xf numFmtId="164" fontId="6" fillId="6" borderId="3" xfId="0" applyNumberFormat="1" applyFont="1" applyFill="1" applyBorder="1"/>
    <xf numFmtId="0" fontId="1" fillId="0" borderId="0" xfId="0" applyNumberFormat="1" applyFont="1" applyAlignment="1">
      <alignment horizontal="center"/>
    </xf>
    <xf numFmtId="4" fontId="1" fillId="0" borderId="3" xfId="0" applyNumberFormat="1" applyFont="1" applyFill="1" applyBorder="1"/>
    <xf numFmtId="0" fontId="12" fillId="0" borderId="3" xfId="0" applyFont="1" applyFill="1" applyBorder="1" applyAlignment="1"/>
    <xf numFmtId="164" fontId="1" fillId="6" borderId="3" xfId="0" applyNumberFormat="1" applyFont="1" applyFill="1" applyBorder="1"/>
    <xf numFmtId="0" fontId="1" fillId="6" borderId="0" xfId="0" applyFont="1" applyFill="1"/>
    <xf numFmtId="164" fontId="1" fillId="0" borderId="4" xfId="0" applyNumberFormat="1" applyFont="1" applyBorder="1"/>
    <xf numFmtId="4" fontId="1" fillId="0" borderId="14" xfId="0" applyNumberFormat="1" applyFont="1" applyBorder="1"/>
    <xf numFmtId="0" fontId="1" fillId="0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/>
    <xf numFmtId="0" fontId="1" fillId="2" borderId="3" xfId="0" applyFont="1" applyFill="1" applyBorder="1"/>
    <xf numFmtId="0" fontId="1" fillId="6" borderId="3" xfId="0" applyFont="1" applyFill="1" applyBorder="1"/>
    <xf numFmtId="0" fontId="1" fillId="0" borderId="3" xfId="0" applyFont="1" applyFill="1" applyBorder="1"/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/>
    <xf numFmtId="0" fontId="1" fillId="2" borderId="9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/>
    <xf numFmtId="4" fontId="1" fillId="2" borderId="5" xfId="0" applyNumberFormat="1" applyFont="1" applyFill="1" applyBorder="1"/>
    <xf numFmtId="4" fontId="1" fillId="2" borderId="15" xfId="0" applyNumberFormat="1" applyFont="1" applyFill="1" applyBorder="1"/>
    <xf numFmtId="0" fontId="11" fillId="0" borderId="10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/>
    <xf numFmtId="164" fontId="9" fillId="0" borderId="4" xfId="0" applyNumberFormat="1" applyFont="1" applyFill="1" applyBorder="1" applyAlignment="1"/>
    <xf numFmtId="164" fontId="4" fillId="0" borderId="0" xfId="0" applyNumberFormat="1" applyFont="1"/>
    <xf numFmtId="164" fontId="0" fillId="0" borderId="12" xfId="0" applyNumberFormat="1" applyBorder="1"/>
    <xf numFmtId="164" fontId="4" fillId="0" borderId="3" xfId="0" applyNumberFormat="1" applyFont="1" applyFill="1" applyBorder="1"/>
    <xf numFmtId="164" fontId="9" fillId="0" borderId="4" xfId="0" applyNumberFormat="1" applyFont="1" applyBorder="1"/>
    <xf numFmtId="16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6" borderId="0" xfId="0" applyFont="1" applyFill="1"/>
    <xf numFmtId="0" fontId="9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1" fillId="0" borderId="2" xfId="0" applyFont="1" applyFill="1" applyBorder="1"/>
    <xf numFmtId="0" fontId="9" fillId="0" borderId="3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1" fillId="0" borderId="8" xfId="0" applyFont="1" applyBorder="1"/>
    <xf numFmtId="164" fontId="1" fillId="0" borderId="12" xfId="0" applyNumberFormat="1" applyFont="1" applyBorder="1"/>
    <xf numFmtId="0" fontId="10" fillId="0" borderId="2" xfId="0" applyFont="1" applyFill="1" applyBorder="1"/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0" fillId="0" borderId="2" xfId="0" applyFont="1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/>
    <xf numFmtId="164" fontId="12" fillId="6" borderId="3" xfId="0" applyNumberFormat="1" applyFont="1" applyFill="1" applyBorder="1"/>
    <xf numFmtId="0" fontId="12" fillId="0" borderId="2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2" xfId="0" applyFont="1" applyBorder="1"/>
    <xf numFmtId="0" fontId="12" fillId="6" borderId="2" xfId="0" applyFont="1" applyFill="1" applyBorder="1"/>
    <xf numFmtId="0" fontId="12" fillId="6" borderId="3" xfId="0" applyFont="1" applyFill="1" applyBorder="1" applyAlignment="1">
      <alignment horizontal="center"/>
    </xf>
    <xf numFmtId="0" fontId="12" fillId="6" borderId="3" xfId="0" quotePrefix="1" applyFont="1" applyFill="1" applyBorder="1" applyAlignment="1">
      <alignment horizontal="center"/>
    </xf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/>
    <xf numFmtId="0" fontId="10" fillId="6" borderId="2" xfId="0" applyFont="1" applyFill="1" applyBorder="1"/>
    <xf numFmtId="0" fontId="1" fillId="0" borderId="0" xfId="0" applyFont="1" applyAlignment="1"/>
    <xf numFmtId="0" fontId="9" fillId="8" borderId="5" xfId="0" applyFont="1" applyFill="1" applyBorder="1" applyAlignment="1">
      <alignment horizontal="center"/>
    </xf>
    <xf numFmtId="0" fontId="9" fillId="8" borderId="2" xfId="0" applyFont="1" applyFill="1" applyBorder="1"/>
    <xf numFmtId="0" fontId="9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left"/>
    </xf>
    <xf numFmtId="0" fontId="12" fillId="8" borderId="3" xfId="0" quotePrefix="1" applyFont="1" applyFill="1" applyBorder="1" applyAlignment="1"/>
    <xf numFmtId="164" fontId="12" fillId="8" borderId="3" xfId="0" applyNumberFormat="1" applyFont="1" applyFill="1" applyBorder="1" applyAlignment="1"/>
    <xf numFmtId="0" fontId="11" fillId="8" borderId="2" xfId="0" applyFont="1" applyFill="1" applyBorder="1"/>
    <xf numFmtId="0" fontId="11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left"/>
    </xf>
    <xf numFmtId="0" fontId="10" fillId="8" borderId="3" xfId="0" applyFont="1" applyFill="1" applyBorder="1" applyAlignment="1"/>
    <xf numFmtId="164" fontId="10" fillId="8" borderId="3" xfId="0" applyNumberFormat="1" applyFont="1" applyFill="1" applyBorder="1" applyAlignment="1"/>
    <xf numFmtId="0" fontId="10" fillId="8" borderId="2" xfId="0" applyFont="1" applyFill="1" applyBorder="1"/>
    <xf numFmtId="0" fontId="11" fillId="8" borderId="3" xfId="0" quotePrefix="1" applyFont="1" applyFill="1" applyBorder="1" applyAlignment="1">
      <alignment horizontal="center"/>
    </xf>
    <xf numFmtId="0" fontId="9" fillId="8" borderId="3" xfId="0" quotePrefix="1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/>
    <xf numFmtId="164" fontId="9" fillId="8" borderId="3" xfId="0" applyNumberFormat="1" applyFont="1" applyFill="1" applyBorder="1" applyAlignment="1"/>
    <xf numFmtId="164" fontId="4" fillId="0" borderId="4" xfId="0" applyNumberFormat="1" applyFont="1" applyFill="1" applyBorder="1"/>
    <xf numFmtId="0" fontId="15" fillId="0" borderId="0" xfId="1" applyNumberFormat="1" applyFont="1" applyFill="1" applyBorder="1" applyAlignment="1" applyProtection="1">
      <alignment horizontal="center"/>
    </xf>
    <xf numFmtId="4" fontId="17" fillId="0" borderId="3" xfId="1" applyNumberFormat="1" applyFont="1" applyFill="1" applyBorder="1" applyAlignment="1" applyProtection="1"/>
    <xf numFmtId="0" fontId="17" fillId="0" borderId="0" xfId="1" applyNumberFormat="1" applyFont="1" applyFill="1" applyBorder="1" applyAlignment="1" applyProtection="1"/>
    <xf numFmtId="4" fontId="17" fillId="0" borderId="0" xfId="1" applyNumberFormat="1" applyFont="1" applyFill="1" applyBorder="1" applyAlignment="1" applyProtection="1"/>
    <xf numFmtId="3" fontId="17" fillId="0" borderId="3" xfId="1" applyNumberFormat="1" applyFont="1" applyFill="1" applyBorder="1" applyAlignment="1" applyProtection="1"/>
    <xf numFmtId="3" fontId="15" fillId="0" borderId="14" xfId="1" quotePrefix="1" applyNumberFormat="1" applyFont="1" applyFill="1" applyBorder="1" applyAlignment="1">
      <alignment horizontal="right"/>
    </xf>
    <xf numFmtId="0" fontId="17" fillId="0" borderId="3" xfId="1" applyNumberFormat="1" applyFont="1" applyFill="1" applyBorder="1" applyAlignment="1" applyProtection="1"/>
    <xf numFmtId="3" fontId="15" fillId="0" borderId="12" xfId="1" applyNumberFormat="1" applyFont="1" applyFill="1" applyBorder="1" applyAlignment="1">
      <alignment horizontal="right"/>
    </xf>
    <xf numFmtId="3" fontId="15" fillId="0" borderId="14" xfId="1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4" fontId="17" fillId="0" borderId="5" xfId="1" applyNumberFormat="1" applyFont="1" applyFill="1" applyBorder="1" applyAlignment="1" applyProtection="1"/>
    <xf numFmtId="4" fontId="17" fillId="0" borderId="12" xfId="1" applyNumberFormat="1" applyFont="1" applyFill="1" applyBorder="1" applyAlignment="1" applyProtection="1"/>
    <xf numFmtId="4" fontId="17" fillId="0" borderId="4" xfId="1" applyNumberFormat="1" applyFont="1" applyFill="1" applyBorder="1" applyAlignment="1" applyProtection="1"/>
    <xf numFmtId="4" fontId="17" fillId="0" borderId="14" xfId="1" applyNumberFormat="1" applyFont="1" applyFill="1" applyBorder="1" applyAlignment="1" applyProtection="1"/>
    <xf numFmtId="3" fontId="15" fillId="0" borderId="3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/>
    <xf numFmtId="3" fontId="15" fillId="0" borderId="3" xfId="1" applyNumberFormat="1" applyFont="1" applyFill="1" applyBorder="1" applyAlignment="1" applyProtection="1">
      <alignment horizontal="right" wrapText="1"/>
    </xf>
    <xf numFmtId="3" fontId="15" fillId="0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/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/>
    </xf>
    <xf numFmtId="0" fontId="15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5" fillId="0" borderId="4" xfId="1" applyNumberFormat="1" applyFont="1" applyFill="1" applyBorder="1" applyAlignment="1" applyProtection="1">
      <alignment horizontal="right" wrapText="1"/>
    </xf>
    <xf numFmtId="3" fontId="17" fillId="0" borderId="4" xfId="1" applyNumberFormat="1" applyFont="1" applyFill="1" applyBorder="1" applyAlignment="1" applyProtection="1"/>
    <xf numFmtId="3" fontId="15" fillId="0" borderId="4" xfId="1" quotePrefix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 applyProtection="1">
      <alignment wrapText="1"/>
    </xf>
    <xf numFmtId="3" fontId="15" fillId="0" borderId="4" xfId="1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 applyProtection="1">
      <alignment horizontal="left" wrapText="1"/>
    </xf>
    <xf numFmtId="3" fontId="15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64" fontId="9" fillId="0" borderId="3" xfId="0" applyNumberFormat="1" applyFont="1" applyFill="1" applyBorder="1"/>
    <xf numFmtId="0" fontId="10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3" xfId="0" quotePrefix="1" applyFont="1" applyFill="1" applyBorder="1" applyAlignment="1">
      <alignment horizontal="center"/>
    </xf>
    <xf numFmtId="0" fontId="12" fillId="8" borderId="3" xfId="0" applyFont="1" applyFill="1" applyBorder="1" applyAlignment="1"/>
    <xf numFmtId="164" fontId="9" fillId="8" borderId="3" xfId="0" applyNumberFormat="1" applyFont="1" applyFill="1" applyBorder="1"/>
    <xf numFmtId="0" fontId="4" fillId="0" borderId="3" xfId="0" applyFont="1" applyFill="1" applyBorder="1"/>
    <xf numFmtId="0" fontId="5" fillId="8" borderId="3" xfId="0" applyFont="1" applyFill="1" applyBorder="1"/>
    <xf numFmtId="164" fontId="5" fillId="8" borderId="3" xfId="0" applyNumberFormat="1" applyFont="1" applyFill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/>
    </xf>
    <xf numFmtId="164" fontId="15" fillId="0" borderId="3" xfId="1" applyNumberFormat="1" applyFont="1" applyFill="1" applyBorder="1" applyAlignment="1"/>
    <xf numFmtId="4" fontId="15" fillId="0" borderId="4" xfId="1" applyNumberFormat="1" applyFont="1" applyFill="1" applyBorder="1" applyAlignment="1" applyProtection="1">
      <alignment horizontal="right" wrapText="1"/>
    </xf>
    <xf numFmtId="3" fontId="17" fillId="0" borderId="18" xfId="1" applyNumberFormat="1" applyFont="1" applyFill="1" applyBorder="1" applyAlignment="1" applyProtection="1"/>
    <xf numFmtId="4" fontId="17" fillId="0" borderId="18" xfId="1" applyNumberFormat="1" applyFont="1" applyFill="1" applyBorder="1" applyAlignment="1" applyProtection="1"/>
    <xf numFmtId="3" fontId="15" fillId="0" borderId="5" xfId="1" quotePrefix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 applyProtection="1">
      <alignment wrapText="1"/>
    </xf>
    <xf numFmtId="3" fontId="15" fillId="0" borderId="5" xfId="1" applyNumberFormat="1" applyFont="1" applyFill="1" applyBorder="1" applyAlignment="1" applyProtection="1">
      <alignment horizontal="right" wrapText="1"/>
    </xf>
    <xf numFmtId="3" fontId="17" fillId="0" borderId="5" xfId="1" applyNumberFormat="1" applyFont="1" applyFill="1" applyBorder="1" applyAlignment="1" applyProtection="1"/>
    <xf numFmtId="3" fontId="15" fillId="0" borderId="15" xfId="1" quotePrefix="1" applyNumberFormat="1" applyFont="1" applyFill="1" applyBorder="1" applyAlignment="1">
      <alignment horizontal="right"/>
    </xf>
    <xf numFmtId="4" fontId="17" fillId="0" borderId="15" xfId="1" applyNumberFormat="1" applyFont="1" applyFill="1" applyBorder="1" applyAlignment="1" applyProtection="1"/>
    <xf numFmtId="0" fontId="17" fillId="0" borderId="18" xfId="1" applyNumberFormat="1" applyFont="1" applyFill="1" applyBorder="1" applyAlignment="1" applyProtection="1"/>
    <xf numFmtId="0" fontId="17" fillId="0" borderId="5" xfId="1" applyNumberFormat="1" applyFont="1" applyFill="1" applyBorder="1" applyAlignment="1" applyProtection="1"/>
    <xf numFmtId="3" fontId="15" fillId="0" borderId="15" xfId="1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/>
    <xf numFmtId="0" fontId="1" fillId="0" borderId="17" xfId="0" applyNumberFormat="1" applyFont="1" applyFill="1" applyBorder="1" applyAlignment="1"/>
    <xf numFmtId="164" fontId="1" fillId="0" borderId="17" xfId="0" applyNumberFormat="1" applyFont="1" applyFill="1" applyBorder="1" applyAlignment="1"/>
    <xf numFmtId="4" fontId="1" fillId="0" borderId="17" xfId="0" applyNumberFormat="1" applyFont="1" applyBorder="1" applyAlignment="1"/>
    <xf numFmtId="4" fontId="1" fillId="0" borderId="19" xfId="0" applyNumberFormat="1" applyFont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12" fillId="6" borderId="3" xfId="0" applyFont="1" applyFill="1" applyBorder="1"/>
    <xf numFmtId="164" fontId="12" fillId="0" borderId="12" xfId="0" applyNumberFormat="1" applyFont="1" applyBorder="1"/>
    <xf numFmtId="0" fontId="12" fillId="0" borderId="5" xfId="0" applyFont="1" applyBorder="1"/>
    <xf numFmtId="164" fontId="12" fillId="0" borderId="5" xfId="0" applyNumberFormat="1" applyFont="1" applyBorder="1"/>
    <xf numFmtId="0" fontId="12" fillId="6" borderId="5" xfId="0" applyFont="1" applyFill="1" applyBorder="1"/>
    <xf numFmtId="0" fontId="12" fillId="0" borderId="6" xfId="0" applyFont="1" applyBorder="1" applyAlignment="1">
      <alignment horizontal="left"/>
    </xf>
    <xf numFmtId="0" fontId="21" fillId="0" borderId="1" xfId="0" applyFont="1" applyBorder="1"/>
    <xf numFmtId="164" fontId="12" fillId="0" borderId="1" xfId="0" applyNumberFormat="1" applyFont="1" applyBorder="1"/>
    <xf numFmtId="0" fontId="12" fillId="6" borderId="1" xfId="0" applyFont="1" applyFill="1" applyBorder="1"/>
    <xf numFmtId="0" fontId="12" fillId="0" borderId="20" xfId="0" applyFont="1" applyBorder="1" applyAlignment="1">
      <alignment horizontal="left"/>
    </xf>
    <xf numFmtId="0" fontId="12" fillId="0" borderId="21" xfId="0" applyFont="1" applyBorder="1"/>
    <xf numFmtId="164" fontId="12" fillId="0" borderId="21" xfId="0" applyNumberFormat="1" applyFont="1" applyBorder="1"/>
    <xf numFmtId="0" fontId="12" fillId="6" borderId="21" xfId="0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1" fillId="6" borderId="1" xfId="0" applyFont="1" applyFill="1" applyBorder="1"/>
    <xf numFmtId="49" fontId="12" fillId="0" borderId="9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164" fontId="11" fillId="0" borderId="0" xfId="0" applyNumberFormat="1" applyFont="1"/>
    <xf numFmtId="0" fontId="9" fillId="0" borderId="2" xfId="0" applyFont="1" applyFill="1" applyBorder="1"/>
    <xf numFmtId="164" fontId="1" fillId="0" borderId="1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6" borderId="12" xfId="0" applyNumberFormat="1" applyFont="1" applyFill="1" applyBorder="1" applyAlignment="1"/>
    <xf numFmtId="164" fontId="5" fillId="8" borderId="12" xfId="0" applyNumberFormat="1" applyFont="1" applyFill="1" applyBorder="1"/>
    <xf numFmtId="164" fontId="1" fillId="0" borderId="12" xfId="0" applyNumberFormat="1" applyFont="1" applyFill="1" applyBorder="1"/>
    <xf numFmtId="164" fontId="6" fillId="0" borderId="12" xfId="0" applyNumberFormat="1" applyFont="1" applyBorder="1"/>
    <xf numFmtId="166" fontId="1" fillId="0" borderId="5" xfId="0" applyNumberFormat="1" applyFont="1" applyBorder="1" applyAlignment="1">
      <alignment horizontal="center"/>
    </xf>
    <xf numFmtId="166" fontId="1" fillId="6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22" xfId="0" applyFont="1" applyFill="1" applyBorder="1"/>
    <xf numFmtId="164" fontId="11" fillId="0" borderId="4" xfId="0" applyNumberFormat="1" applyFont="1" applyFill="1" applyBorder="1" applyAlignment="1"/>
    <xf numFmtId="0" fontId="9" fillId="8" borderId="9" xfId="0" applyFont="1" applyFill="1" applyBorder="1"/>
    <xf numFmtId="0" fontId="12" fillId="8" borderId="5" xfId="0" applyFont="1" applyFill="1" applyBorder="1" applyAlignment="1">
      <alignment horizontal="left"/>
    </xf>
    <xf numFmtId="0" fontId="12" fillId="8" borderId="5" xfId="0" applyFont="1" applyFill="1" applyBorder="1" applyAlignment="1"/>
    <xf numFmtId="164" fontId="12" fillId="8" borderId="5" xfId="0" applyNumberFormat="1" applyFont="1" applyFill="1" applyBorder="1" applyAlignment="1"/>
    <xf numFmtId="164" fontId="1" fillId="0" borderId="1" xfId="0" applyNumberFormat="1" applyFont="1" applyBorder="1" applyAlignment="1">
      <alignment horizontal="center" wrapText="1"/>
    </xf>
    <xf numFmtId="0" fontId="22" fillId="0" borderId="0" xfId="0" applyFont="1"/>
    <xf numFmtId="164" fontId="11" fillId="6" borderId="3" xfId="0" applyNumberFormat="1" applyFont="1" applyFill="1" applyBorder="1" applyAlignment="1"/>
    <xf numFmtId="0" fontId="0" fillId="8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8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4" fillId="0" borderId="2" xfId="0" applyFont="1" applyBorder="1"/>
    <xf numFmtId="0" fontId="4" fillId="6" borderId="2" xfId="0" applyFont="1" applyFill="1" applyBorder="1"/>
    <xf numFmtId="0" fontId="6" fillId="0" borderId="10" xfId="0" applyFont="1" applyBorder="1"/>
    <xf numFmtId="0" fontId="6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4" fontId="23" fillId="0" borderId="3" xfId="0" applyNumberFormat="1" applyFont="1" applyFill="1" applyBorder="1" applyAlignment="1"/>
    <xf numFmtId="164" fontId="1" fillId="0" borderId="15" xfId="0" applyNumberFormat="1" applyFont="1" applyBorder="1" applyAlignment="1">
      <alignment horizontal="center"/>
    </xf>
    <xf numFmtId="164" fontId="0" fillId="6" borderId="12" xfId="0" applyNumberFormat="1" applyFill="1" applyBorder="1"/>
    <xf numFmtId="164" fontId="0" fillId="0" borderId="14" xfId="0" applyNumberFormat="1" applyBorder="1"/>
    <xf numFmtId="164" fontId="4" fillId="0" borderId="12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4" fillId="0" borderId="3" xfId="0" applyNumberFormat="1" applyFont="1" applyBorder="1"/>
    <xf numFmtId="164" fontId="12" fillId="6" borderId="14" xfId="0" applyNumberFormat="1" applyFont="1" applyFill="1" applyBorder="1" applyAlignment="1"/>
    <xf numFmtId="164" fontId="12" fillId="6" borderId="15" xfId="0" applyNumberFormat="1" applyFont="1" applyFill="1" applyBorder="1" applyAlignment="1"/>
    <xf numFmtId="0" fontId="0" fillId="6" borderId="11" xfId="0" applyFill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164" fontId="12" fillId="0" borderId="15" xfId="0" applyNumberFormat="1" applyFont="1" applyBorder="1"/>
    <xf numFmtId="164" fontId="12" fillId="0" borderId="23" xfId="0" applyNumberFormat="1" applyFont="1" applyBorder="1"/>
    <xf numFmtId="164" fontId="1" fillId="0" borderId="11" xfId="0" applyNumberFormat="1" applyFont="1" applyBorder="1"/>
    <xf numFmtId="3" fontId="16" fillId="0" borderId="2" xfId="1" applyNumberFormat="1" applyFont="1" applyFill="1" applyBorder="1" applyAlignment="1" applyProtection="1">
      <alignment horizontal="left" wrapText="1"/>
    </xf>
    <xf numFmtId="3" fontId="16" fillId="0" borderId="3" xfId="1" applyNumberFormat="1" applyFont="1" applyFill="1" applyBorder="1" applyAlignment="1" applyProtection="1">
      <alignment horizontal="left" wrapText="1"/>
    </xf>
    <xf numFmtId="3" fontId="15" fillId="0" borderId="3" xfId="1" applyNumberFormat="1" applyFont="1" applyFill="1" applyBorder="1" applyAlignment="1">
      <alignment horizontal="center"/>
    </xf>
    <xf numFmtId="3" fontId="16" fillId="0" borderId="10" xfId="1" quotePrefix="1" applyNumberFormat="1" applyFont="1" applyFill="1" applyBorder="1" applyAlignment="1" applyProtection="1">
      <alignment horizontal="left" wrapText="1"/>
    </xf>
    <xf numFmtId="3" fontId="16" fillId="0" borderId="4" xfId="1" quotePrefix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>
      <alignment horizontal="center"/>
    </xf>
    <xf numFmtId="3" fontId="15" fillId="0" borderId="10" xfId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 applyProtection="1">
      <alignment horizontal="center" wrapText="1"/>
    </xf>
    <xf numFmtId="3" fontId="15" fillId="0" borderId="18" xfId="1" quotePrefix="1" applyNumberFormat="1" applyFont="1" applyFill="1" applyBorder="1" applyAlignment="1" applyProtection="1">
      <alignment horizontal="center" vertical="center" wrapText="1"/>
    </xf>
    <xf numFmtId="3" fontId="17" fillId="0" borderId="18" xfId="1" applyNumberFormat="1" applyFont="1" applyFill="1" applyBorder="1" applyAlignment="1" applyProtection="1">
      <alignment horizontal="center" vertical="center" wrapText="1"/>
    </xf>
    <xf numFmtId="3" fontId="17" fillId="0" borderId="18" xfId="1" applyNumberFormat="1" applyFont="1" applyFill="1" applyBorder="1" applyAlignment="1" applyProtection="1"/>
    <xf numFmtId="0" fontId="15" fillId="0" borderId="1" xfId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 applyProtection="1">
      <alignment horizontal="left" wrapText="1"/>
    </xf>
    <xf numFmtId="3" fontId="16" fillId="0" borderId="5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>
      <alignment horizontal="center"/>
    </xf>
    <xf numFmtId="3" fontId="15" fillId="0" borderId="9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 applyProtection="1">
      <alignment horizontal="center" wrapText="1"/>
    </xf>
    <xf numFmtId="3" fontId="16" fillId="0" borderId="2" xfId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left"/>
    </xf>
    <xf numFmtId="3" fontId="15" fillId="0" borderId="3" xfId="1" applyNumberFormat="1" applyFont="1" applyFill="1" applyBorder="1" applyAlignment="1">
      <alignment horizontal="right"/>
    </xf>
    <xf numFmtId="3" fontId="16" fillId="0" borderId="2" xfId="1" quotePrefix="1" applyNumberFormat="1" applyFont="1" applyFill="1" applyBorder="1" applyAlignment="1" applyProtection="1">
      <alignment horizontal="left" wrapText="1"/>
    </xf>
    <xf numFmtId="3" fontId="16" fillId="0" borderId="3" xfId="1" quotePrefix="1" applyNumberFormat="1" applyFont="1" applyFill="1" applyBorder="1" applyAlignment="1" applyProtection="1">
      <alignment horizontal="left" wrapText="1"/>
    </xf>
    <xf numFmtId="3" fontId="16" fillId="0" borderId="2" xfId="1" quotePrefix="1" applyNumberFormat="1" applyFont="1" applyFill="1" applyBorder="1" applyAlignment="1">
      <alignment horizontal="left"/>
    </xf>
    <xf numFmtId="3" fontId="16" fillId="0" borderId="3" xfId="1" quotePrefix="1" applyNumberFormat="1" applyFont="1" applyFill="1" applyBorder="1" applyAlignment="1">
      <alignment horizontal="left"/>
    </xf>
    <xf numFmtId="3" fontId="15" fillId="0" borderId="18" xfId="1" applyNumberFormat="1" applyFont="1" applyFill="1" applyBorder="1" applyAlignment="1" applyProtection="1">
      <alignment horizontal="center" vertical="center" wrapText="1"/>
    </xf>
    <xf numFmtId="0" fontId="0" fillId="0" borderId="5" xfId="0" applyBorder="1"/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workbookViewId="0">
      <selection activeCell="V15" sqref="V15"/>
    </sheetView>
  </sheetViews>
  <sheetFormatPr defaultColWidth="9.140625" defaultRowHeight="12.75"/>
  <cols>
    <col min="1" max="1" width="5.140625" style="2" customWidth="1"/>
    <col min="2" max="2" width="66.42578125" style="2" customWidth="1"/>
    <col min="3" max="3" width="16" style="2" hidden="1" customWidth="1"/>
    <col min="4" max="4" width="16" style="24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37" hidden="1" customWidth="1"/>
    <col min="11" max="11" width="14.42578125" style="37" hidden="1" customWidth="1"/>
    <col min="12" max="13" width="11.7109375" style="37" hidden="1" customWidth="1"/>
    <col min="14" max="15" width="14" style="37" hidden="1" customWidth="1"/>
    <col min="16" max="16" width="14" style="37" customWidth="1"/>
    <col min="17" max="17" width="14.5703125" style="37" customWidth="1"/>
    <col min="18" max="18" width="14.28515625" style="37" customWidth="1"/>
    <col min="19" max="20" width="14.5703125" style="37" hidden="1" customWidth="1"/>
    <col min="21" max="22" width="18.5703125" style="2" customWidth="1"/>
    <col min="23" max="23" width="15" style="2" customWidth="1"/>
    <col min="24" max="24" width="13.5703125" style="2" customWidth="1"/>
    <col min="25" max="25" width="19" style="2" customWidth="1"/>
    <col min="26" max="16384" width="9.140625" style="2"/>
  </cols>
  <sheetData>
    <row r="1" spans="1:20" ht="18">
      <c r="A1" s="4" t="s">
        <v>277</v>
      </c>
    </row>
    <row r="4" spans="1:20" ht="18">
      <c r="B4" s="4" t="s">
        <v>516</v>
      </c>
    </row>
    <row r="5" spans="1:20" ht="18">
      <c r="B5" s="4"/>
    </row>
    <row r="6" spans="1:20" ht="18">
      <c r="A6" s="5" t="s">
        <v>227</v>
      </c>
      <c r="B6" s="4"/>
      <c r="C6" s="13"/>
      <c r="E6" s="13"/>
      <c r="F6" s="13"/>
      <c r="G6" s="13"/>
      <c r="H6" s="13"/>
      <c r="I6" s="13"/>
    </row>
    <row r="7" spans="1:20" ht="18.75" thickBot="1">
      <c r="A7" s="14"/>
      <c r="B7" s="36"/>
    </row>
    <row r="8" spans="1:20" s="183" customFormat="1" ht="13.5" thickBot="1">
      <c r="A8" s="256" t="s">
        <v>117</v>
      </c>
      <c r="B8" s="257" t="s">
        <v>118</v>
      </c>
      <c r="C8" s="202" t="s">
        <v>387</v>
      </c>
      <c r="D8" s="202" t="s">
        <v>388</v>
      </c>
      <c r="E8" s="203"/>
      <c r="F8" s="202" t="s">
        <v>389</v>
      </c>
      <c r="G8" s="202" t="s">
        <v>386</v>
      </c>
      <c r="H8" s="344" t="s">
        <v>390</v>
      </c>
      <c r="I8" s="344"/>
      <c r="J8" s="204" t="s">
        <v>391</v>
      </c>
      <c r="K8" s="204" t="s">
        <v>392</v>
      </c>
      <c r="L8" s="205"/>
      <c r="M8" s="206" t="s">
        <v>393</v>
      </c>
      <c r="N8" s="206" t="s">
        <v>394</v>
      </c>
      <c r="O8" s="207" t="s">
        <v>302</v>
      </c>
      <c r="P8" s="207" t="s">
        <v>368</v>
      </c>
      <c r="Q8" s="207" t="s">
        <v>340</v>
      </c>
      <c r="R8" s="259" t="s">
        <v>278</v>
      </c>
      <c r="S8" s="207" t="s">
        <v>390</v>
      </c>
      <c r="T8" s="208" t="s">
        <v>410</v>
      </c>
    </row>
    <row r="9" spans="1:20" s="185" customFormat="1" ht="12.75" customHeight="1">
      <c r="A9" s="345" t="s">
        <v>395</v>
      </c>
      <c r="B9" s="359"/>
      <c r="C9" s="200">
        <f>C10+C11</f>
        <v>0</v>
      </c>
      <c r="D9" s="200">
        <f>+D10+D11</f>
        <v>848576246</v>
      </c>
      <c r="E9" s="201"/>
      <c r="F9" s="200">
        <f>+F10+F11</f>
        <v>848318379</v>
      </c>
      <c r="G9" s="200">
        <f>G10+G11</f>
        <v>883743435</v>
      </c>
      <c r="H9" s="347">
        <f>+H10+H11</f>
        <v>899427300</v>
      </c>
      <c r="I9" s="347"/>
      <c r="J9" s="200">
        <f>+J10+J11</f>
        <v>870731057</v>
      </c>
      <c r="K9" s="200">
        <f>K10+K11</f>
        <v>848576246</v>
      </c>
      <c r="L9" s="200">
        <f>L10+L11</f>
        <v>0</v>
      </c>
      <c r="M9" s="193">
        <f>SUM(E9/D9*100)</f>
        <v>0</v>
      </c>
      <c r="N9" s="193" t="e">
        <f>SUM(#REF!/E9*100)</f>
        <v>#REF!</v>
      </c>
      <c r="O9" s="200">
        <f>+O10+O11</f>
        <v>848318379</v>
      </c>
      <c r="P9" s="237">
        <f t="shared" ref="P9:S9" si="0">+P10+P11</f>
        <v>6100200</v>
      </c>
      <c r="Q9" s="237">
        <f t="shared" si="0"/>
        <v>6653500</v>
      </c>
      <c r="R9" s="237">
        <f t="shared" si="0"/>
        <v>2588311.84</v>
      </c>
      <c r="S9" s="237">
        <f t="shared" si="0"/>
        <v>5706530</v>
      </c>
      <c r="T9" s="237">
        <f>SUM(S9/Q9*100)</f>
        <v>85.767340497482522</v>
      </c>
    </row>
    <row r="10" spans="1:20" s="185" customFormat="1" ht="12.75" customHeight="1">
      <c r="A10" s="332" t="s">
        <v>396</v>
      </c>
      <c r="B10" s="333"/>
      <c r="C10" s="197">
        <f>SUM(C43)</f>
        <v>0</v>
      </c>
      <c r="D10" s="197">
        <v>846971246</v>
      </c>
      <c r="E10" s="198"/>
      <c r="F10" s="197">
        <v>847118379</v>
      </c>
      <c r="G10" s="197">
        <v>882533935</v>
      </c>
      <c r="H10" s="334">
        <v>898217800</v>
      </c>
      <c r="I10" s="334"/>
      <c r="J10" s="197">
        <v>869221557</v>
      </c>
      <c r="K10" s="197">
        <v>846971246</v>
      </c>
      <c r="L10" s="189"/>
      <c r="M10" s="184">
        <f t="shared" ref="M10:M15" si="1">SUM(E10/D10*100)</f>
        <v>0</v>
      </c>
      <c r="N10" s="184" t="e">
        <f>SUM(#REF!/E10*100)</f>
        <v>#REF!</v>
      </c>
      <c r="O10" s="197">
        <v>847118379</v>
      </c>
      <c r="P10" s="184">
        <v>6100200</v>
      </c>
      <c r="Q10" s="184">
        <v>6653500</v>
      </c>
      <c r="R10" s="184">
        <v>2588311.84</v>
      </c>
      <c r="S10" s="184">
        <f>SUM(S53)</f>
        <v>5706530</v>
      </c>
      <c r="T10" s="237">
        <f t="shared" ref="T10:T13" si="2">SUM(S10/Q10*100)</f>
        <v>85.767340497482522</v>
      </c>
    </row>
    <row r="11" spans="1:20" s="185" customFormat="1" ht="15" customHeight="1">
      <c r="A11" s="356" t="s">
        <v>397</v>
      </c>
      <c r="B11" s="357"/>
      <c r="C11" s="197">
        <f>SUM(C71)</f>
        <v>0</v>
      </c>
      <c r="D11" s="197">
        <v>1605000</v>
      </c>
      <c r="E11" s="197"/>
      <c r="F11" s="197">
        <v>1200000</v>
      </c>
      <c r="G11" s="197">
        <v>1209500</v>
      </c>
      <c r="H11" s="334">
        <v>1209500</v>
      </c>
      <c r="I11" s="334"/>
      <c r="J11" s="197">
        <v>1509500</v>
      </c>
      <c r="K11" s="197">
        <v>1605000</v>
      </c>
      <c r="L11" s="187"/>
      <c r="M11" s="184">
        <f t="shared" si="1"/>
        <v>0</v>
      </c>
      <c r="N11" s="184" t="e">
        <f>SUM(#REF!/E11*100)</f>
        <v>#REF!</v>
      </c>
      <c r="O11" s="197">
        <v>1200000</v>
      </c>
      <c r="P11" s="184">
        <v>0</v>
      </c>
      <c r="Q11" s="184">
        <v>0</v>
      </c>
      <c r="R11" s="184">
        <v>0</v>
      </c>
      <c r="S11" s="184">
        <v>0</v>
      </c>
      <c r="T11" s="237">
        <v>0</v>
      </c>
    </row>
    <row r="12" spans="1:20" s="185" customFormat="1" ht="15" customHeight="1">
      <c r="A12" s="351" t="s">
        <v>398</v>
      </c>
      <c r="B12" s="352"/>
      <c r="C12" s="197">
        <f>+C13+C14</f>
        <v>296000</v>
      </c>
      <c r="D12" s="197">
        <f>+D13+D14</f>
        <v>833230963</v>
      </c>
      <c r="E12" s="197"/>
      <c r="F12" s="198">
        <f>+F13+F14</f>
        <v>829209325</v>
      </c>
      <c r="G12" s="198">
        <f>+G13+G14</f>
        <v>876192907</v>
      </c>
      <c r="H12" s="334">
        <f>+H13+H14</f>
        <v>891826773</v>
      </c>
      <c r="I12" s="334"/>
      <c r="J12" s="353">
        <f>+J13+J14</f>
        <v>889685991</v>
      </c>
      <c r="K12" s="353"/>
      <c r="L12" s="187"/>
      <c r="M12" s="184">
        <f t="shared" si="1"/>
        <v>0</v>
      </c>
      <c r="N12" s="184" t="e">
        <f>SUM(#REF!/E12*100)</f>
        <v>#REF!</v>
      </c>
      <c r="O12" s="198">
        <f>+O13+O14</f>
        <v>829209325</v>
      </c>
      <c r="P12" s="238">
        <f t="shared" ref="P12:S12" si="3">+P13+P14</f>
        <v>7967104</v>
      </c>
      <c r="Q12" s="238">
        <f t="shared" si="3"/>
        <v>7653500</v>
      </c>
      <c r="R12" s="238">
        <f t="shared" si="3"/>
        <v>2074997.9</v>
      </c>
      <c r="S12" s="238">
        <f t="shared" si="3"/>
        <v>7013000</v>
      </c>
      <c r="T12" s="237">
        <f t="shared" si="2"/>
        <v>91.63127980662442</v>
      </c>
    </row>
    <row r="13" spans="1:20" s="185" customFormat="1" ht="12.75" customHeight="1">
      <c r="A13" s="354" t="s">
        <v>399</v>
      </c>
      <c r="B13" s="355"/>
      <c r="C13" s="197">
        <f>SUM(C78)</f>
        <v>296000</v>
      </c>
      <c r="D13" s="197">
        <v>648268622</v>
      </c>
      <c r="E13" s="197"/>
      <c r="F13" s="197">
        <v>675584521</v>
      </c>
      <c r="G13" s="199">
        <v>689315876</v>
      </c>
      <c r="H13" s="334">
        <v>695070789</v>
      </c>
      <c r="I13" s="334"/>
      <c r="J13" s="197">
        <v>732676665</v>
      </c>
      <c r="K13" s="199">
        <v>646768622</v>
      </c>
      <c r="L13" s="187"/>
      <c r="M13" s="184">
        <f t="shared" si="1"/>
        <v>0</v>
      </c>
      <c r="N13" s="184" t="e">
        <f>SUM(#REF!/E13*100)</f>
        <v>#REF!</v>
      </c>
      <c r="O13" s="197">
        <v>675584521</v>
      </c>
      <c r="P13" s="184">
        <v>5379604</v>
      </c>
      <c r="Q13" s="184">
        <v>5096500</v>
      </c>
      <c r="R13" s="184">
        <v>1760320.44</v>
      </c>
      <c r="S13" s="184">
        <f>SUM(S76)</f>
        <v>4456000</v>
      </c>
      <c r="T13" s="237">
        <f t="shared" si="2"/>
        <v>87.4325517512018</v>
      </c>
    </row>
    <row r="14" spans="1:20" s="185" customFormat="1" ht="15" customHeight="1">
      <c r="A14" s="356" t="s">
        <v>400</v>
      </c>
      <c r="B14" s="357"/>
      <c r="C14" s="197">
        <f>SUM(C111)</f>
        <v>0</v>
      </c>
      <c r="D14" s="197">
        <v>184962341</v>
      </c>
      <c r="E14" s="197"/>
      <c r="F14" s="197">
        <v>153624804</v>
      </c>
      <c r="G14" s="199">
        <v>186877031</v>
      </c>
      <c r="H14" s="334">
        <v>196755984</v>
      </c>
      <c r="I14" s="334"/>
      <c r="J14" s="197">
        <v>157009326</v>
      </c>
      <c r="K14" s="199">
        <v>186462341</v>
      </c>
      <c r="L14" s="189"/>
      <c r="M14" s="184">
        <f t="shared" si="1"/>
        <v>0</v>
      </c>
      <c r="N14" s="184" t="e">
        <f>SUM(#REF!/E14*100)</f>
        <v>#REF!</v>
      </c>
      <c r="O14" s="197">
        <v>153624804</v>
      </c>
      <c r="P14" s="184">
        <v>2587500</v>
      </c>
      <c r="Q14" s="184">
        <v>2557000</v>
      </c>
      <c r="R14" s="184">
        <v>314677.46000000002</v>
      </c>
      <c r="S14" s="184">
        <v>2557000</v>
      </c>
      <c r="T14" s="184">
        <v>2557000</v>
      </c>
    </row>
    <row r="15" spans="1:20" s="185" customFormat="1" ht="15.75" customHeight="1" thickBot="1">
      <c r="A15" s="335" t="s">
        <v>401</v>
      </c>
      <c r="B15" s="336"/>
      <c r="C15" s="209">
        <f>+C9-C12</f>
        <v>-296000</v>
      </c>
      <c r="D15" s="209">
        <f>+D9-D12</f>
        <v>15345283</v>
      </c>
      <c r="E15" s="209"/>
      <c r="F15" s="209">
        <f t="shared" ref="F15:K15" si="4">+F9-F12</f>
        <v>19109054</v>
      </c>
      <c r="G15" s="209">
        <f t="shared" si="4"/>
        <v>7550528</v>
      </c>
      <c r="H15" s="340">
        <f t="shared" si="4"/>
        <v>7600527</v>
      </c>
      <c r="I15" s="340">
        <f t="shared" si="4"/>
        <v>0</v>
      </c>
      <c r="J15" s="209">
        <f t="shared" si="4"/>
        <v>-18954934</v>
      </c>
      <c r="K15" s="209">
        <f t="shared" si="4"/>
        <v>848576246</v>
      </c>
      <c r="L15" s="210"/>
      <c r="M15" s="195">
        <f t="shared" si="1"/>
        <v>0</v>
      </c>
      <c r="N15" s="195" t="e">
        <f>SUM(#REF!/E15*100)</f>
        <v>#REF!</v>
      </c>
      <c r="O15" s="209">
        <f t="shared" ref="O15:S15" si="5">+O9-O12</f>
        <v>19109054</v>
      </c>
      <c r="P15" s="239">
        <f t="shared" si="5"/>
        <v>-1866904</v>
      </c>
      <c r="Q15" s="239">
        <f t="shared" si="5"/>
        <v>-1000000</v>
      </c>
      <c r="R15" s="239">
        <f t="shared" si="5"/>
        <v>513313.93999999994</v>
      </c>
      <c r="S15" s="239">
        <f t="shared" si="5"/>
        <v>-1306470</v>
      </c>
      <c r="T15" s="237">
        <v>0</v>
      </c>
    </row>
    <row r="16" spans="1:20" s="185" customFormat="1" ht="12" customHeight="1" thickBot="1">
      <c r="A16" s="358"/>
      <c r="B16" s="342"/>
      <c r="C16" s="342"/>
      <c r="D16" s="342"/>
      <c r="E16" s="342"/>
      <c r="F16" s="342"/>
      <c r="G16" s="342"/>
      <c r="H16" s="343"/>
      <c r="I16" s="343"/>
      <c r="J16" s="343"/>
      <c r="K16" s="343"/>
      <c r="L16" s="240"/>
      <c r="M16" s="241"/>
      <c r="N16" s="241"/>
      <c r="O16" s="241"/>
      <c r="P16" s="241"/>
      <c r="Q16" s="241"/>
      <c r="R16" s="241"/>
      <c r="S16" s="241"/>
      <c r="T16" s="241"/>
    </row>
    <row r="17" spans="1:22" s="183" customFormat="1" ht="13.5" thickBot="1">
      <c r="A17" s="256" t="s">
        <v>117</v>
      </c>
      <c r="B17" s="257" t="s">
        <v>118</v>
      </c>
      <c r="C17" s="236" t="s">
        <v>387</v>
      </c>
      <c r="D17" s="236" t="s">
        <v>388</v>
      </c>
      <c r="E17" s="236"/>
      <c r="F17" s="236" t="s">
        <v>389</v>
      </c>
      <c r="G17" s="236" t="s">
        <v>386</v>
      </c>
      <c r="H17" s="344" t="s">
        <v>390</v>
      </c>
      <c r="I17" s="344"/>
      <c r="J17" s="204" t="s">
        <v>391</v>
      </c>
      <c r="K17" s="204" t="s">
        <v>392</v>
      </c>
      <c r="L17" s="205"/>
      <c r="M17" s="206" t="s">
        <v>393</v>
      </c>
      <c r="N17" s="206" t="s">
        <v>394</v>
      </c>
      <c r="O17" s="207" t="s">
        <v>302</v>
      </c>
      <c r="P17" s="207" t="s">
        <v>368</v>
      </c>
      <c r="Q17" s="207" t="s">
        <v>340</v>
      </c>
      <c r="R17" s="259" t="s">
        <v>278</v>
      </c>
      <c r="S17" s="207" t="s">
        <v>390</v>
      </c>
      <c r="T17" s="208" t="s">
        <v>410</v>
      </c>
    </row>
    <row r="18" spans="1:22" s="185" customFormat="1" ht="21" customHeight="1" thickBot="1">
      <c r="A18" s="348" t="s">
        <v>402</v>
      </c>
      <c r="B18" s="349"/>
      <c r="C18" s="242"/>
      <c r="D18" s="242">
        <v>-156114183</v>
      </c>
      <c r="E18" s="243"/>
      <c r="F18" s="242">
        <v>-205883457</v>
      </c>
      <c r="G18" s="243">
        <v>-205883457</v>
      </c>
      <c r="H18" s="350">
        <v>-205883457</v>
      </c>
      <c r="I18" s="350"/>
      <c r="J18" s="242">
        <v>-205883457</v>
      </c>
      <c r="K18" s="244">
        <v>-156114183</v>
      </c>
      <c r="L18" s="245"/>
      <c r="M18" s="193">
        <f>SUM(E18/D18*100)</f>
        <v>0</v>
      </c>
      <c r="N18" s="193" t="e">
        <f>SUM(#REF!/E18*100)</f>
        <v>#REF!</v>
      </c>
      <c r="O18" s="246">
        <v>-205883457</v>
      </c>
      <c r="P18" s="193">
        <v>0</v>
      </c>
      <c r="Q18" s="193">
        <v>1000000</v>
      </c>
      <c r="R18" s="193">
        <v>1027568.27</v>
      </c>
      <c r="S18" s="193">
        <v>1669470</v>
      </c>
      <c r="T18" s="247">
        <v>0</v>
      </c>
    </row>
    <row r="19" spans="1:22" s="185" customFormat="1" ht="31.5" customHeight="1" thickBot="1">
      <c r="A19" s="338" t="s">
        <v>403</v>
      </c>
      <c r="B19" s="339"/>
      <c r="C19" s="211">
        <v>0</v>
      </c>
      <c r="D19" s="211">
        <v>-13354767</v>
      </c>
      <c r="E19" s="212"/>
      <c r="F19" s="211">
        <v>-42800528</v>
      </c>
      <c r="G19" s="212">
        <v>-42800528</v>
      </c>
      <c r="H19" s="340">
        <v>-42800528</v>
      </c>
      <c r="I19" s="340"/>
      <c r="J19" s="211">
        <v>-18954934</v>
      </c>
      <c r="K19" s="209">
        <v>-13354767</v>
      </c>
      <c r="L19" s="210"/>
      <c r="M19" s="195">
        <f>SUM(E19/D19*100)</f>
        <v>0</v>
      </c>
      <c r="N19" s="195" t="e">
        <f>SUM(#REF!/E19*100)</f>
        <v>#REF!</v>
      </c>
      <c r="O19" s="188">
        <v>-42800528</v>
      </c>
      <c r="P19" s="195">
        <v>1866904</v>
      </c>
      <c r="Q19" s="207"/>
      <c r="R19" s="195"/>
      <c r="S19" s="195">
        <v>0</v>
      </c>
      <c r="T19" s="196">
        <v>0</v>
      </c>
    </row>
    <row r="20" spans="1:22" s="185" customFormat="1" ht="33.75" customHeight="1" thickBot="1">
      <c r="A20" s="341"/>
      <c r="B20" s="342"/>
      <c r="C20" s="342"/>
      <c r="D20" s="342"/>
      <c r="E20" s="342"/>
      <c r="F20" s="342"/>
      <c r="G20" s="342"/>
      <c r="H20" s="343"/>
      <c r="I20" s="343"/>
      <c r="J20" s="343"/>
      <c r="K20" s="343"/>
      <c r="L20" s="248"/>
      <c r="M20" s="241"/>
      <c r="N20" s="241"/>
      <c r="O20" s="241"/>
      <c r="P20" s="241"/>
      <c r="Q20" s="241"/>
      <c r="R20" s="241"/>
      <c r="S20" s="241"/>
      <c r="T20" s="241"/>
      <c r="V20" s="323"/>
    </row>
    <row r="21" spans="1:22" s="183" customFormat="1" ht="13.5" thickBot="1">
      <c r="A21" s="256" t="s">
        <v>117</v>
      </c>
      <c r="B21" s="257" t="s">
        <v>118</v>
      </c>
      <c r="C21" s="236" t="s">
        <v>387</v>
      </c>
      <c r="D21" s="236" t="s">
        <v>388</v>
      </c>
      <c r="E21" s="236"/>
      <c r="F21" s="236" t="s">
        <v>389</v>
      </c>
      <c r="G21" s="236" t="s">
        <v>386</v>
      </c>
      <c r="H21" s="344" t="s">
        <v>390</v>
      </c>
      <c r="I21" s="344"/>
      <c r="J21" s="204" t="s">
        <v>391</v>
      </c>
      <c r="K21" s="204" t="s">
        <v>392</v>
      </c>
      <c r="L21" s="205"/>
      <c r="M21" s="206" t="s">
        <v>393</v>
      </c>
      <c r="N21" s="206" t="s">
        <v>394</v>
      </c>
      <c r="O21" s="207" t="s">
        <v>302</v>
      </c>
      <c r="P21" s="207" t="s">
        <v>368</v>
      </c>
      <c r="Q21" s="207" t="s">
        <v>340</v>
      </c>
      <c r="R21" s="207" t="s">
        <v>340</v>
      </c>
      <c r="S21" s="207" t="s">
        <v>390</v>
      </c>
      <c r="T21" s="208" t="s">
        <v>410</v>
      </c>
    </row>
    <row r="22" spans="1:22" s="185" customFormat="1" ht="15" customHeight="1">
      <c r="A22" s="345" t="s">
        <v>404</v>
      </c>
      <c r="B22" s="346"/>
      <c r="C22" s="200">
        <f>SUM(C142)</f>
        <v>0</v>
      </c>
      <c r="D22" s="200">
        <f>SUM(D142)</f>
        <v>0</v>
      </c>
      <c r="E22" s="200"/>
      <c r="F22" s="200">
        <v>20250000</v>
      </c>
      <c r="G22" s="200">
        <v>35250000</v>
      </c>
      <c r="H22" s="347">
        <v>35250000</v>
      </c>
      <c r="I22" s="347"/>
      <c r="J22" s="200">
        <v>310000</v>
      </c>
      <c r="K22" s="200">
        <v>3012200</v>
      </c>
      <c r="L22" s="249"/>
      <c r="M22" s="193" t="e">
        <f>SUM(E22/D22*100)</f>
        <v>#DIV/0!</v>
      </c>
      <c r="N22" s="193" t="e">
        <f>SUM(#REF!/E22*100)</f>
        <v>#REF!</v>
      </c>
      <c r="O22" s="250">
        <v>20250000</v>
      </c>
      <c r="P22" s="193">
        <v>0</v>
      </c>
      <c r="Q22" s="193">
        <v>0</v>
      </c>
      <c r="R22" s="193"/>
      <c r="S22" s="193">
        <v>0</v>
      </c>
      <c r="T22" s="247">
        <v>0</v>
      </c>
    </row>
    <row r="23" spans="1:22" s="185" customFormat="1" ht="22.5" customHeight="1">
      <c r="A23" s="332" t="s">
        <v>405</v>
      </c>
      <c r="B23" s="333"/>
      <c r="C23" s="197">
        <f>SUM(C151)</f>
        <v>0</v>
      </c>
      <c r="D23" s="197">
        <f>SUM(D151)</f>
        <v>0</v>
      </c>
      <c r="E23" s="197"/>
      <c r="F23" s="197">
        <v>0</v>
      </c>
      <c r="G23" s="197">
        <v>0</v>
      </c>
      <c r="H23" s="334">
        <f>SUM(I151)</f>
        <v>0</v>
      </c>
      <c r="I23" s="334"/>
      <c r="J23" s="197">
        <v>1850000</v>
      </c>
      <c r="K23" s="197">
        <v>5002716</v>
      </c>
      <c r="L23" s="189"/>
      <c r="M23" s="184" t="e">
        <f>SUM(E23/D23*100)</f>
        <v>#DIV/0!</v>
      </c>
      <c r="N23" s="184">
        <v>0</v>
      </c>
      <c r="O23" s="190">
        <v>0</v>
      </c>
      <c r="P23" s="184">
        <v>0</v>
      </c>
      <c r="Q23" s="184">
        <v>0</v>
      </c>
      <c r="R23" s="184"/>
      <c r="S23" s="184">
        <v>0</v>
      </c>
      <c r="T23" s="194">
        <v>0</v>
      </c>
    </row>
    <row r="24" spans="1:22" s="192" customFormat="1" ht="12.75" customHeight="1" thickBot="1">
      <c r="A24" s="335" t="s">
        <v>406</v>
      </c>
      <c r="B24" s="336"/>
      <c r="C24" s="213">
        <f>C22-C23</f>
        <v>0</v>
      </c>
      <c r="D24" s="213">
        <f>D22-D23</f>
        <v>0</v>
      </c>
      <c r="E24" s="213"/>
      <c r="F24" s="213">
        <f>F22-F23</f>
        <v>20250000</v>
      </c>
      <c r="G24" s="213">
        <f>G22-G23</f>
        <v>35250000</v>
      </c>
      <c r="H24" s="337">
        <f>H22-H23</f>
        <v>35250000</v>
      </c>
      <c r="I24" s="337"/>
      <c r="J24" s="213">
        <f>J22-J23</f>
        <v>-1540000</v>
      </c>
      <c r="K24" s="213">
        <f>K22-K23</f>
        <v>-1990516</v>
      </c>
      <c r="L24" s="214"/>
      <c r="M24" s="195" t="e">
        <f>SUM(E24/D24*100)</f>
        <v>#DIV/0!</v>
      </c>
      <c r="N24" s="195" t="e">
        <f>SUM(#REF!/E24*100)</f>
        <v>#REF!</v>
      </c>
      <c r="O24" s="191">
        <f>O22-O23</f>
        <v>20250000</v>
      </c>
      <c r="P24" s="191">
        <f t="shared" ref="P24:T24" si="6">P22-P23</f>
        <v>0</v>
      </c>
      <c r="Q24" s="191">
        <f t="shared" si="6"/>
        <v>0</v>
      </c>
      <c r="R24" s="191">
        <f t="shared" si="6"/>
        <v>0</v>
      </c>
      <c r="S24" s="191">
        <f t="shared" si="6"/>
        <v>0</v>
      </c>
      <c r="T24" s="191">
        <f t="shared" si="6"/>
        <v>0</v>
      </c>
    </row>
    <row r="25" spans="1:22" s="192" customFormat="1" ht="12.75" customHeight="1">
      <c r="A25" s="215"/>
      <c r="B25" s="215"/>
      <c r="C25" s="216"/>
      <c r="D25" s="216"/>
      <c r="E25" s="216"/>
      <c r="F25" s="216"/>
      <c r="G25" s="216"/>
      <c r="H25" s="217"/>
      <c r="I25" s="217"/>
      <c r="J25" s="216"/>
      <c r="K25" s="216"/>
      <c r="L25" s="218"/>
      <c r="M25" s="186"/>
      <c r="N25" s="186"/>
      <c r="O25" s="216"/>
      <c r="P25" s="216"/>
      <c r="Q25" s="216"/>
      <c r="R25" s="216"/>
      <c r="S25" s="216"/>
      <c r="T25" s="216"/>
    </row>
    <row r="26" spans="1:22" s="192" customFormat="1" ht="12.75" customHeight="1">
      <c r="A26" s="215"/>
      <c r="B26" s="215"/>
      <c r="C26" s="216"/>
      <c r="D26" s="216"/>
      <c r="E26" s="216"/>
      <c r="F26" s="216"/>
      <c r="G26" s="216"/>
      <c r="H26" s="217"/>
      <c r="I26" s="217"/>
      <c r="J26" s="216"/>
      <c r="K26" s="216"/>
      <c r="L26" s="218"/>
      <c r="M26" s="186"/>
      <c r="N26" s="186"/>
      <c r="O26" s="216"/>
      <c r="P26" s="216"/>
      <c r="Q26" s="216"/>
      <c r="R26" s="216"/>
      <c r="S26" s="216"/>
      <c r="T26" s="216"/>
    </row>
    <row r="27" spans="1:22" s="192" customFormat="1" ht="12.75" customHeight="1">
      <c r="A27" s="215"/>
      <c r="B27" s="215"/>
      <c r="C27" s="216"/>
      <c r="D27" s="216"/>
      <c r="E27" s="216"/>
      <c r="F27" s="216"/>
      <c r="G27" s="216"/>
      <c r="H27" s="217"/>
      <c r="I27" s="217"/>
      <c r="J27" s="216"/>
      <c r="K27" s="216"/>
      <c r="L27" s="218"/>
      <c r="M27" s="186"/>
      <c r="N27" s="186"/>
      <c r="O27" s="216"/>
      <c r="P27" s="216"/>
      <c r="Q27" s="216"/>
      <c r="R27" s="216"/>
      <c r="S27" s="216"/>
      <c r="T27" s="216"/>
    </row>
    <row r="28" spans="1:22" s="192" customFormat="1" ht="12.75" customHeight="1">
      <c r="A28" s="215"/>
      <c r="B28" s="215"/>
      <c r="C28" s="216"/>
      <c r="D28" s="216"/>
      <c r="E28" s="216"/>
      <c r="F28" s="216"/>
      <c r="G28" s="216"/>
      <c r="H28" s="217"/>
      <c r="I28" s="217"/>
      <c r="J28" s="216"/>
      <c r="K28" s="216"/>
      <c r="L28" s="218"/>
      <c r="M28" s="186"/>
      <c r="N28" s="186"/>
      <c r="O28" s="216"/>
      <c r="P28" s="216"/>
      <c r="Q28" s="216"/>
      <c r="R28" s="216"/>
      <c r="S28" s="216"/>
      <c r="T28" s="216"/>
    </row>
    <row r="29" spans="1:22" s="192" customFormat="1" ht="12.75" customHeight="1">
      <c r="A29" s="215"/>
      <c r="B29" s="215"/>
      <c r="C29" s="216"/>
      <c r="D29" s="216"/>
      <c r="E29" s="216"/>
      <c r="F29" s="216"/>
      <c r="G29" s="216"/>
      <c r="H29" s="217"/>
      <c r="I29" s="217"/>
      <c r="J29" s="216"/>
      <c r="K29" s="216"/>
      <c r="L29" s="218"/>
      <c r="M29" s="186"/>
      <c r="N29" s="186"/>
      <c r="O29" s="216"/>
      <c r="P29" s="216"/>
      <c r="Q29" s="216"/>
      <c r="R29" s="216"/>
      <c r="S29" s="216"/>
      <c r="T29" s="216"/>
    </row>
    <row r="30" spans="1:22" s="192" customFormat="1" ht="12" customHeight="1">
      <c r="A30" s="219"/>
      <c r="B30" s="262" t="s">
        <v>407</v>
      </c>
      <c r="C30" s="220"/>
      <c r="D30" s="220"/>
      <c r="E30" s="220"/>
      <c r="F30" s="220"/>
      <c r="G30" s="220"/>
      <c r="H30" s="220"/>
      <c r="I30" s="220"/>
      <c r="J30" s="220"/>
      <c r="K30" s="221"/>
      <c r="L30" s="221"/>
      <c r="M30" s="221"/>
      <c r="N30" s="221"/>
      <c r="O30" s="221"/>
    </row>
    <row r="31" spans="1:22" s="192" customFormat="1" ht="12.75" customHeight="1">
      <c r="A31" s="215"/>
      <c r="B31" s="215"/>
      <c r="C31" s="216"/>
      <c r="D31" s="216"/>
      <c r="E31" s="216"/>
      <c r="F31" s="216"/>
      <c r="G31" s="216"/>
      <c r="H31" s="217"/>
      <c r="I31" s="217"/>
      <c r="J31" s="216"/>
      <c r="K31" s="216"/>
      <c r="L31" s="218"/>
      <c r="M31" s="186"/>
      <c r="N31" s="186"/>
      <c r="O31" s="216"/>
      <c r="P31" s="216"/>
      <c r="Q31" s="216"/>
      <c r="R31" s="216"/>
      <c r="S31" s="216"/>
      <c r="T31" s="216"/>
    </row>
    <row r="32" spans="1:22" ht="18" hidden="1">
      <c r="A32" s="5" t="s">
        <v>227</v>
      </c>
      <c r="B32" s="4"/>
      <c r="C32" s="13"/>
      <c r="E32" s="13"/>
      <c r="F32" s="13"/>
      <c r="G32" s="13"/>
      <c r="H32" s="13"/>
      <c r="I32" s="13"/>
    </row>
    <row r="33" spans="1:20" ht="15.75" hidden="1">
      <c r="A33" s="5"/>
      <c r="B33" s="14"/>
      <c r="C33" s="15" t="s">
        <v>147</v>
      </c>
      <c r="D33" s="23" t="s">
        <v>256</v>
      </c>
      <c r="E33" s="23" t="s">
        <v>257</v>
      </c>
      <c r="F33" s="23" t="s">
        <v>258</v>
      </c>
      <c r="G33" s="23" t="s">
        <v>147</v>
      </c>
      <c r="H33" s="23" t="s">
        <v>256</v>
      </c>
      <c r="I33" s="23" t="s">
        <v>257</v>
      </c>
      <c r="J33" s="60" t="s">
        <v>258</v>
      </c>
      <c r="K33" s="60" t="s">
        <v>278</v>
      </c>
      <c r="L33" s="60" t="s">
        <v>283</v>
      </c>
      <c r="M33" s="60" t="s">
        <v>302</v>
      </c>
      <c r="N33" s="94" t="s">
        <v>283</v>
      </c>
      <c r="O33" s="94" t="s">
        <v>302</v>
      </c>
      <c r="P33" s="94" t="s">
        <v>302</v>
      </c>
      <c r="Q33" s="94" t="s">
        <v>368</v>
      </c>
      <c r="R33" s="94" t="s">
        <v>340</v>
      </c>
      <c r="S33" s="94" t="s">
        <v>340</v>
      </c>
      <c r="T33" s="94" t="s">
        <v>385</v>
      </c>
    </row>
    <row r="34" spans="1:20" ht="15.75" hidden="1">
      <c r="A34" s="5" t="s">
        <v>104</v>
      </c>
      <c r="B34" s="14"/>
      <c r="C34" s="13"/>
      <c r="E34" s="24"/>
      <c r="F34" s="24"/>
      <c r="G34" s="24"/>
      <c r="H34" s="24"/>
      <c r="I34" s="24"/>
    </row>
    <row r="35" spans="1:20" ht="15.75" hidden="1">
      <c r="A35" s="5" t="s">
        <v>105</v>
      </c>
      <c r="B35" s="14"/>
      <c r="C35" s="13">
        <v>2151000</v>
      </c>
      <c r="D35" s="24">
        <v>2703362</v>
      </c>
      <c r="E35" s="24">
        <v>2619000</v>
      </c>
      <c r="F35" s="24">
        <v>2709000</v>
      </c>
      <c r="G35" s="24">
        <v>2151000</v>
      </c>
      <c r="H35" s="24">
        <v>2703362</v>
      </c>
      <c r="I35" s="24">
        <v>2619000</v>
      </c>
      <c r="J35" s="37">
        <f>SUM(J53)</f>
        <v>2844020</v>
      </c>
      <c r="K35" s="37">
        <f t="shared" ref="K35:N35" si="7">SUM(K53)</f>
        <v>1143236.81</v>
      </c>
      <c r="L35" s="37">
        <f t="shared" si="7"/>
        <v>0</v>
      </c>
      <c r="M35" s="37">
        <f t="shared" si="7"/>
        <v>0</v>
      </c>
      <c r="N35" s="37">
        <f t="shared" si="7"/>
        <v>4708700</v>
      </c>
      <c r="O35" s="37">
        <f t="shared" ref="O35:T35" si="8">SUM(O53)</f>
        <v>5827700</v>
      </c>
      <c r="P35" s="37">
        <f t="shared" ref="P35" si="9">SUM(P53)</f>
        <v>6100200</v>
      </c>
      <c r="Q35" s="37">
        <f t="shared" si="8"/>
        <v>6653500</v>
      </c>
      <c r="R35" s="37">
        <f t="shared" si="8"/>
        <v>2588311.84</v>
      </c>
      <c r="S35" s="37">
        <f t="shared" si="8"/>
        <v>5706530</v>
      </c>
      <c r="T35" s="37">
        <f t="shared" si="8"/>
        <v>85.767340497482522</v>
      </c>
    </row>
    <row r="36" spans="1:20" ht="15.75" hidden="1">
      <c r="A36" s="5" t="s">
        <v>106</v>
      </c>
      <c r="B36" s="14"/>
      <c r="C36" s="13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37">
        <f>SUM(J69)</f>
        <v>0</v>
      </c>
      <c r="K36" s="37">
        <f t="shared" ref="K36:N36" si="10">SUM(K69)</f>
        <v>0</v>
      </c>
      <c r="L36" s="37">
        <f t="shared" si="10"/>
        <v>0</v>
      </c>
      <c r="M36" s="37">
        <f t="shared" si="10"/>
        <v>0</v>
      </c>
      <c r="N36" s="37">
        <f t="shared" si="10"/>
        <v>0</v>
      </c>
      <c r="O36" s="37">
        <f t="shared" ref="O36:T36" si="11">SUM(O69)</f>
        <v>0</v>
      </c>
      <c r="P36" s="37">
        <f t="shared" ref="P36" si="12">SUM(P69)</f>
        <v>0</v>
      </c>
      <c r="Q36" s="37">
        <f t="shared" si="11"/>
        <v>0</v>
      </c>
      <c r="R36" s="37">
        <f t="shared" si="11"/>
        <v>0</v>
      </c>
      <c r="S36" s="37">
        <f t="shared" si="11"/>
        <v>0</v>
      </c>
      <c r="T36" s="37">
        <f t="shared" si="11"/>
        <v>0</v>
      </c>
    </row>
    <row r="37" spans="1:20" ht="15.75" hidden="1">
      <c r="A37" s="5" t="s">
        <v>107</v>
      </c>
      <c r="B37" s="14"/>
      <c r="C37" s="13">
        <v>1320000</v>
      </c>
      <c r="D37" s="24">
        <v>1873362</v>
      </c>
      <c r="E37" s="24">
        <v>1449000</v>
      </c>
      <c r="F37" s="24">
        <v>1486000</v>
      </c>
      <c r="G37" s="24">
        <v>1320000</v>
      </c>
      <c r="H37" s="24">
        <v>1873362</v>
      </c>
      <c r="I37" s="24">
        <v>1449000</v>
      </c>
      <c r="J37" s="37">
        <f>SUM(J76)</f>
        <v>1837000</v>
      </c>
      <c r="K37" s="37">
        <f t="shared" ref="K37:N37" si="13">SUM(K76)</f>
        <v>727178.75</v>
      </c>
      <c r="L37" s="37">
        <f t="shared" si="13"/>
        <v>0</v>
      </c>
      <c r="M37" s="37">
        <f t="shared" si="13"/>
        <v>0</v>
      </c>
      <c r="N37" s="37">
        <f t="shared" si="13"/>
        <v>3556200</v>
      </c>
      <c r="O37" s="37">
        <f t="shared" ref="O37:T37" si="14">SUM(O76)</f>
        <v>4030200</v>
      </c>
      <c r="P37" s="37">
        <f t="shared" si="14"/>
        <v>5379604</v>
      </c>
      <c r="Q37" s="37">
        <f t="shared" si="14"/>
        <v>5096500</v>
      </c>
      <c r="R37" s="37">
        <f t="shared" si="14"/>
        <v>1760320.4400000002</v>
      </c>
      <c r="S37" s="37">
        <f t="shared" si="14"/>
        <v>4456000</v>
      </c>
      <c r="T37" s="37">
        <f t="shared" si="14"/>
        <v>87.4325517512018</v>
      </c>
    </row>
    <row r="38" spans="1:20" ht="15.75" hidden="1">
      <c r="A38" s="5" t="s">
        <v>108</v>
      </c>
      <c r="B38" s="14"/>
      <c r="C38" s="13">
        <v>831000</v>
      </c>
      <c r="D38" s="24">
        <v>830000</v>
      </c>
      <c r="E38" s="24">
        <v>1170000</v>
      </c>
      <c r="F38" s="24">
        <v>1223000</v>
      </c>
      <c r="G38" s="24">
        <v>831000</v>
      </c>
      <c r="H38" s="24">
        <v>830000</v>
      </c>
      <c r="I38" s="24">
        <v>1170000</v>
      </c>
      <c r="J38" s="37">
        <f>SUM(J96)</f>
        <v>1312020</v>
      </c>
      <c r="K38" s="37">
        <f t="shared" ref="K38:N38" si="15">SUM(K96)</f>
        <v>91375.930000000008</v>
      </c>
      <c r="L38" s="37">
        <f t="shared" si="15"/>
        <v>0</v>
      </c>
      <c r="M38" s="37">
        <f t="shared" si="15"/>
        <v>0</v>
      </c>
      <c r="N38" s="37">
        <f t="shared" si="15"/>
        <v>1152500</v>
      </c>
      <c r="O38" s="37">
        <f t="shared" ref="O38:T38" si="16">SUM(O96)</f>
        <v>1797500</v>
      </c>
      <c r="P38" s="37">
        <f t="shared" ref="P38" si="17">SUM(P96)</f>
        <v>2587500</v>
      </c>
      <c r="Q38" s="37">
        <f t="shared" si="16"/>
        <v>2557000</v>
      </c>
      <c r="R38" s="37">
        <f t="shared" si="16"/>
        <v>314677.45999999996</v>
      </c>
      <c r="S38" s="37">
        <f t="shared" si="16"/>
        <v>2920000</v>
      </c>
      <c r="T38" s="37">
        <f t="shared" si="16"/>
        <v>114.19632381697302</v>
      </c>
    </row>
    <row r="39" spans="1:20" ht="15.75" hidden="1" customHeight="1">
      <c r="A39" s="5" t="s">
        <v>109</v>
      </c>
      <c r="B39" s="14"/>
      <c r="C39" s="16">
        <v>0</v>
      </c>
      <c r="D39" s="37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f>SUM(O35+O36-O37-O38)</f>
        <v>0</v>
      </c>
      <c r="P39" s="37">
        <f>SUM(P35+P36-P37-P38)</f>
        <v>-1866904</v>
      </c>
      <c r="Q39" s="37">
        <f t="shared" ref="Q39:T39" si="18">SUM(Q35+Q36-Q37-Q38)</f>
        <v>-1000000</v>
      </c>
      <c r="R39" s="37">
        <f t="shared" si="18"/>
        <v>513313.93999999971</v>
      </c>
      <c r="S39" s="37">
        <f t="shared" si="18"/>
        <v>-1669470</v>
      </c>
      <c r="T39" s="37">
        <f t="shared" si="18"/>
        <v>-115.8615350706923</v>
      </c>
    </row>
    <row r="40" spans="1:20" ht="15.75" hidden="1">
      <c r="A40" s="5"/>
      <c r="B40" s="14"/>
      <c r="C40" s="13"/>
      <c r="E40" s="24"/>
      <c r="F40" s="24"/>
      <c r="G40" s="24"/>
      <c r="H40" s="24"/>
      <c r="I40" s="24"/>
    </row>
    <row r="41" spans="1:20" ht="15.75" hidden="1">
      <c r="A41" s="5" t="s">
        <v>110</v>
      </c>
      <c r="B41" s="14"/>
      <c r="C41" s="13"/>
      <c r="E41" s="24"/>
      <c r="F41" s="24"/>
      <c r="G41" s="24"/>
      <c r="H41" s="24"/>
      <c r="I41" s="24"/>
    </row>
    <row r="42" spans="1:20" ht="15.75" hidden="1">
      <c r="A42" s="5" t="s">
        <v>111</v>
      </c>
      <c r="B42" s="14"/>
      <c r="C42" s="13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37">
        <f>SUM(J105)</f>
        <v>0</v>
      </c>
      <c r="K42" s="37">
        <f t="shared" ref="K42:N42" si="19">SUM(K105)</f>
        <v>0</v>
      </c>
      <c r="L42" s="37">
        <f t="shared" si="19"/>
        <v>0</v>
      </c>
      <c r="M42" s="37">
        <f t="shared" si="19"/>
        <v>0</v>
      </c>
      <c r="N42" s="37">
        <f t="shared" si="19"/>
        <v>0</v>
      </c>
      <c r="O42" s="37">
        <f t="shared" ref="O42:T42" si="20">SUM(O105)</f>
        <v>0</v>
      </c>
      <c r="P42" s="37">
        <f t="shared" ref="P42" si="21">SUM(P105)</f>
        <v>0</v>
      </c>
      <c r="Q42" s="37">
        <f t="shared" si="20"/>
        <v>0</v>
      </c>
      <c r="R42" s="37">
        <f t="shared" si="20"/>
        <v>0</v>
      </c>
      <c r="S42" s="37">
        <f t="shared" si="20"/>
        <v>0</v>
      </c>
      <c r="T42" s="37">
        <f t="shared" si="20"/>
        <v>0</v>
      </c>
    </row>
    <row r="43" spans="1:20" ht="15.75" hidden="1">
      <c r="A43" s="5" t="s">
        <v>112</v>
      </c>
      <c r="B43" s="14"/>
      <c r="C43" s="13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37">
        <f>SUM(J108)</f>
        <v>0</v>
      </c>
      <c r="K43" s="37">
        <f t="shared" ref="K43:N43" si="22">SUM(K108)</f>
        <v>0</v>
      </c>
      <c r="L43" s="37">
        <f t="shared" si="22"/>
        <v>0</v>
      </c>
      <c r="M43" s="37">
        <f t="shared" si="22"/>
        <v>0</v>
      </c>
      <c r="N43" s="37">
        <f t="shared" si="22"/>
        <v>0</v>
      </c>
      <c r="O43" s="37">
        <f t="shared" ref="O43:T43" si="23">SUM(O108)</f>
        <v>0</v>
      </c>
      <c r="P43" s="37">
        <f t="shared" ref="P43" si="24">SUM(P108)</f>
        <v>0</v>
      </c>
      <c r="Q43" s="37">
        <f t="shared" si="23"/>
        <v>0</v>
      </c>
      <c r="R43" s="37">
        <f t="shared" si="23"/>
        <v>0</v>
      </c>
      <c r="S43" s="37">
        <f t="shared" si="23"/>
        <v>0</v>
      </c>
      <c r="T43" s="37">
        <f t="shared" si="23"/>
        <v>0</v>
      </c>
    </row>
    <row r="44" spans="1:20" ht="15.75" hidden="1">
      <c r="A44" s="5" t="s">
        <v>113</v>
      </c>
      <c r="B44" s="14"/>
      <c r="C44" s="16">
        <v>0</v>
      </c>
      <c r="D44" s="37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ht="15.75" hidden="1">
      <c r="A45" s="5"/>
      <c r="B45" s="14"/>
      <c r="C45" s="13"/>
      <c r="E45" s="24"/>
      <c r="F45" s="24"/>
      <c r="G45" s="24"/>
      <c r="H45" s="24"/>
      <c r="I45" s="24"/>
    </row>
    <row r="46" spans="1:20" hidden="1">
      <c r="A46" s="26" t="s">
        <v>114</v>
      </c>
      <c r="C46" s="24"/>
      <c r="E46" s="24"/>
      <c r="F46" s="24"/>
      <c r="G46" s="24"/>
      <c r="H46" s="24"/>
      <c r="I46" s="24"/>
    </row>
    <row r="47" spans="1:20" ht="15.75" hidden="1">
      <c r="A47" s="5" t="s">
        <v>115</v>
      </c>
      <c r="B47" s="14"/>
      <c r="C47" s="13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37">
        <f>SUM(J112)</f>
        <v>0</v>
      </c>
      <c r="K47" s="37">
        <f t="shared" ref="K47:N47" si="25">SUM(K112)</f>
        <v>0</v>
      </c>
      <c r="L47" s="37">
        <f t="shared" si="25"/>
        <v>0</v>
      </c>
      <c r="M47" s="37">
        <f t="shared" si="25"/>
        <v>0</v>
      </c>
      <c r="N47" s="37">
        <f t="shared" si="25"/>
        <v>0</v>
      </c>
      <c r="O47" s="37">
        <f t="shared" ref="O47:T47" si="26">SUM(O112)</f>
        <v>0</v>
      </c>
      <c r="P47" s="37">
        <f t="shared" ref="P47" si="27">SUM(P112)</f>
        <v>1866904</v>
      </c>
      <c r="Q47" s="37">
        <f t="shared" si="26"/>
        <v>1000000</v>
      </c>
      <c r="R47" s="37">
        <f t="shared" si="26"/>
        <v>1027568.27</v>
      </c>
      <c r="S47" s="37">
        <f t="shared" si="26"/>
        <v>1669470</v>
      </c>
      <c r="T47" s="37">
        <f t="shared" si="26"/>
        <v>0</v>
      </c>
    </row>
    <row r="48" spans="1:20" ht="15.75" hidden="1">
      <c r="A48" s="5"/>
      <c r="B48" s="14"/>
      <c r="C48" s="13"/>
      <c r="E48" s="24"/>
      <c r="F48" s="24"/>
      <c r="G48" s="24"/>
      <c r="H48" s="24"/>
      <c r="I48" s="24"/>
    </row>
    <row r="49" spans="1:25" hidden="1">
      <c r="A49" s="26" t="s">
        <v>116</v>
      </c>
      <c r="C49" s="24"/>
      <c r="E49" s="24"/>
      <c r="F49" s="24"/>
      <c r="G49" s="24"/>
      <c r="H49" s="24"/>
      <c r="I49" s="24"/>
      <c r="U49" s="37"/>
      <c r="V49" s="37"/>
      <c r="W49" s="37"/>
    </row>
    <row r="50" spans="1:25" ht="13.5" thickBot="1">
      <c r="A50" s="26"/>
      <c r="C50" s="24"/>
      <c r="E50" s="24"/>
      <c r="F50" s="24"/>
      <c r="G50" s="24"/>
      <c r="H50" s="24"/>
      <c r="I50" s="24"/>
    </row>
    <row r="51" spans="1:25" ht="13.5" thickBot="1">
      <c r="A51" s="256" t="s">
        <v>117</v>
      </c>
      <c r="B51" s="257" t="s">
        <v>118</v>
      </c>
      <c r="C51" s="258" t="s">
        <v>147</v>
      </c>
      <c r="D51" s="258" t="s">
        <v>256</v>
      </c>
      <c r="E51" s="258" t="s">
        <v>257</v>
      </c>
      <c r="F51" s="258" t="s">
        <v>258</v>
      </c>
      <c r="G51" s="258" t="s">
        <v>147</v>
      </c>
      <c r="H51" s="258" t="s">
        <v>256</v>
      </c>
      <c r="I51" s="258" t="s">
        <v>257</v>
      </c>
      <c r="J51" s="259" t="s">
        <v>258</v>
      </c>
      <c r="K51" s="259" t="s">
        <v>278</v>
      </c>
      <c r="L51" s="260" t="s">
        <v>283</v>
      </c>
      <c r="M51" s="260" t="s">
        <v>302</v>
      </c>
      <c r="N51" s="259" t="s">
        <v>283</v>
      </c>
      <c r="O51" s="259" t="s">
        <v>302</v>
      </c>
      <c r="P51" s="207" t="s">
        <v>368</v>
      </c>
      <c r="Q51" s="259" t="s">
        <v>340</v>
      </c>
      <c r="R51" s="259" t="s">
        <v>278</v>
      </c>
      <c r="S51" s="207" t="s">
        <v>390</v>
      </c>
      <c r="T51" s="261" t="s">
        <v>410</v>
      </c>
    </row>
    <row r="52" spans="1:25" s="164" customFormat="1" ht="13.5" thickBot="1">
      <c r="A52" s="251" t="s">
        <v>119</v>
      </c>
      <c r="B52" s="252"/>
      <c r="C52" s="253"/>
      <c r="D52" s="253"/>
      <c r="E52" s="253"/>
      <c r="F52" s="253"/>
      <c r="G52" s="253"/>
      <c r="H52" s="253"/>
      <c r="I52" s="253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5"/>
    </row>
    <row r="53" spans="1:25">
      <c r="A53" s="115" t="s">
        <v>120</v>
      </c>
      <c r="B53" s="116"/>
      <c r="C53" s="117">
        <v>2151000</v>
      </c>
      <c r="D53" s="117">
        <v>2703362</v>
      </c>
      <c r="E53" s="117">
        <v>2619000</v>
      </c>
      <c r="F53" s="117">
        <v>2709000</v>
      </c>
      <c r="G53" s="117">
        <v>2151000</v>
      </c>
      <c r="H53" s="117">
        <v>2703362</v>
      </c>
      <c r="I53" s="117">
        <v>2619000</v>
      </c>
      <c r="J53" s="118">
        <f>SUM(J54+J58+J62+J65)</f>
        <v>2844020</v>
      </c>
      <c r="K53" s="118">
        <f t="shared" ref="K53:N53" si="28">SUM(K54+K58+K62+K65)</f>
        <v>1143236.81</v>
      </c>
      <c r="L53" s="118">
        <f t="shared" si="28"/>
        <v>0</v>
      </c>
      <c r="M53" s="118">
        <f t="shared" si="28"/>
        <v>0</v>
      </c>
      <c r="N53" s="118">
        <f t="shared" si="28"/>
        <v>4708700</v>
      </c>
      <c r="O53" s="118">
        <f t="shared" ref="O53:Q53" si="29">SUM(O54+O58+O62+O65)</f>
        <v>5827700</v>
      </c>
      <c r="P53" s="118">
        <f t="shared" ref="P53" si="30">SUM(P54+P58+P62+P65)</f>
        <v>6100200</v>
      </c>
      <c r="Q53" s="118">
        <f t="shared" si="29"/>
        <v>6653500</v>
      </c>
      <c r="R53" s="118">
        <f>SUM(R54+R58+R62+R65+R74)</f>
        <v>2588311.84</v>
      </c>
      <c r="S53" s="118">
        <f t="shared" ref="S53" si="31">SUM(S54+S58+S62+S65)</f>
        <v>5706530</v>
      </c>
      <c r="T53" s="119">
        <f>SUM(S53/Q53*100)</f>
        <v>85.767340497482522</v>
      </c>
      <c r="U53" s="37"/>
      <c r="V53" s="37"/>
      <c r="W53" s="37"/>
      <c r="X53" s="37"/>
      <c r="Y53" s="37"/>
    </row>
    <row r="54" spans="1:25">
      <c r="A54" s="108" t="s">
        <v>121</v>
      </c>
      <c r="B54" s="101"/>
      <c r="C54" s="17">
        <v>835000</v>
      </c>
      <c r="D54" s="17">
        <v>384000</v>
      </c>
      <c r="E54" s="17">
        <v>480000</v>
      </c>
      <c r="F54" s="17">
        <v>535000</v>
      </c>
      <c r="G54" s="17">
        <v>835000</v>
      </c>
      <c r="H54" s="17">
        <v>384000</v>
      </c>
      <c r="I54" s="17">
        <v>480000</v>
      </c>
      <c r="J54" s="38">
        <f>SUM(J55:J57)</f>
        <v>586000</v>
      </c>
      <c r="K54" s="38">
        <f t="shared" ref="K54:N54" si="32">SUM(K55:K57)</f>
        <v>308222.23</v>
      </c>
      <c r="L54" s="38">
        <f t="shared" si="32"/>
        <v>0</v>
      </c>
      <c r="M54" s="38">
        <f t="shared" si="32"/>
        <v>0</v>
      </c>
      <c r="N54" s="38">
        <f t="shared" si="32"/>
        <v>2974200</v>
      </c>
      <c r="O54" s="38">
        <f t="shared" ref="O54:P54" si="33">SUM(O55:O57)</f>
        <v>2973200</v>
      </c>
      <c r="P54" s="38">
        <f t="shared" si="33"/>
        <v>3020200</v>
      </c>
      <c r="Q54" s="38">
        <f>SUM(Q55:Q57)</f>
        <v>858000</v>
      </c>
      <c r="R54" s="38">
        <f>SUM(R55:R57)</f>
        <v>388415.27999999997</v>
      </c>
      <c r="S54" s="38">
        <f t="shared" ref="S54" si="34">SUM(S55:S57)</f>
        <v>2846530</v>
      </c>
      <c r="T54" s="68">
        <f>SUM(S54/Q54*100)</f>
        <v>331.76340326340329</v>
      </c>
      <c r="U54" s="37"/>
      <c r="V54" s="37"/>
      <c r="W54" s="37"/>
      <c r="X54" s="37"/>
      <c r="Y54" s="37"/>
    </row>
    <row r="55" spans="1:25">
      <c r="A55" s="108" t="s">
        <v>122</v>
      </c>
      <c r="B55" s="101"/>
      <c r="C55" s="17">
        <v>805000</v>
      </c>
      <c r="D55" s="17">
        <v>355000</v>
      </c>
      <c r="E55" s="17"/>
      <c r="F55" s="17"/>
      <c r="G55" s="17">
        <v>805000</v>
      </c>
      <c r="H55" s="17">
        <v>355000</v>
      </c>
      <c r="I55" s="17"/>
      <c r="J55" s="38">
        <v>552000</v>
      </c>
      <c r="K55" s="38">
        <v>290109.38</v>
      </c>
      <c r="L55" s="38"/>
      <c r="M55" s="38"/>
      <c r="N55" s="38">
        <v>2735200</v>
      </c>
      <c r="O55" s="38">
        <v>2735200</v>
      </c>
      <c r="P55" s="38">
        <v>2935200</v>
      </c>
      <c r="Q55" s="38">
        <v>782000</v>
      </c>
      <c r="R55" s="38">
        <v>358480.18</v>
      </c>
      <c r="S55" s="38">
        <v>2590530</v>
      </c>
      <c r="T55" s="68">
        <f t="shared" ref="T55:T68" si="35">SUM(S55/Q55*100)</f>
        <v>331.26982097186703</v>
      </c>
    </row>
    <row r="56" spans="1:25">
      <c r="A56" s="108">
        <v>613</v>
      </c>
      <c r="B56" s="101" t="s">
        <v>123</v>
      </c>
      <c r="C56" s="17">
        <v>10000</v>
      </c>
      <c r="D56" s="17">
        <v>15000</v>
      </c>
      <c r="E56" s="17"/>
      <c r="F56" s="17"/>
      <c r="G56" s="17">
        <v>10000</v>
      </c>
      <c r="H56" s="17">
        <v>15000</v>
      </c>
      <c r="I56" s="17"/>
      <c r="J56" s="38">
        <v>25000</v>
      </c>
      <c r="K56" s="38">
        <v>14415.75</v>
      </c>
      <c r="L56" s="38"/>
      <c r="M56" s="38"/>
      <c r="N56" s="38">
        <v>230000</v>
      </c>
      <c r="O56" s="38">
        <v>230000</v>
      </c>
      <c r="P56" s="38">
        <v>80000</v>
      </c>
      <c r="Q56" s="38">
        <v>70000</v>
      </c>
      <c r="R56" s="38">
        <v>29935.1</v>
      </c>
      <c r="S56" s="38">
        <v>250000</v>
      </c>
      <c r="T56" s="68">
        <f t="shared" si="35"/>
        <v>357.14285714285717</v>
      </c>
    </row>
    <row r="57" spans="1:25">
      <c r="A57" s="108">
        <v>614</v>
      </c>
      <c r="B57" s="101" t="s">
        <v>1</v>
      </c>
      <c r="C57" s="17">
        <v>20000</v>
      </c>
      <c r="D57" s="17">
        <v>14000</v>
      </c>
      <c r="E57" s="17"/>
      <c r="F57" s="17"/>
      <c r="G57" s="17">
        <v>20000</v>
      </c>
      <c r="H57" s="17">
        <v>14000</v>
      </c>
      <c r="I57" s="17"/>
      <c r="J57" s="38">
        <v>9000</v>
      </c>
      <c r="K57" s="38">
        <v>3697.1</v>
      </c>
      <c r="L57" s="38"/>
      <c r="M57" s="38"/>
      <c r="N57" s="38">
        <v>9000</v>
      </c>
      <c r="O57" s="38">
        <v>8000</v>
      </c>
      <c r="P57" s="38">
        <v>5000</v>
      </c>
      <c r="Q57" s="38">
        <v>6000</v>
      </c>
      <c r="R57" s="38">
        <v>0</v>
      </c>
      <c r="S57" s="38">
        <v>6000</v>
      </c>
      <c r="T57" s="68">
        <f t="shared" si="35"/>
        <v>100</v>
      </c>
    </row>
    <row r="58" spans="1:25">
      <c r="A58" s="108">
        <v>63</v>
      </c>
      <c r="B58" s="101" t="s">
        <v>3</v>
      </c>
      <c r="C58" s="18">
        <v>810000</v>
      </c>
      <c r="D58" s="18">
        <v>1672362</v>
      </c>
      <c r="E58" s="18">
        <v>1418000</v>
      </c>
      <c r="F58" s="18">
        <v>1450000</v>
      </c>
      <c r="G58" s="18">
        <v>810000</v>
      </c>
      <c r="H58" s="18">
        <v>1672362</v>
      </c>
      <c r="I58" s="18">
        <v>1418000</v>
      </c>
      <c r="J58" s="38">
        <f>SUM(J59:J60)</f>
        <v>1623020</v>
      </c>
      <c r="K58" s="38">
        <f t="shared" ref="K58:M58" si="36">SUM(K59:K60)</f>
        <v>782560.53</v>
      </c>
      <c r="L58" s="38">
        <f t="shared" si="36"/>
        <v>0</v>
      </c>
      <c r="M58" s="38">
        <f t="shared" si="36"/>
        <v>0</v>
      </c>
      <c r="N58" s="38">
        <f>SUM(N59:N61)</f>
        <v>1566000</v>
      </c>
      <c r="O58" s="38">
        <f>SUM(O59:O61)</f>
        <v>2676000</v>
      </c>
      <c r="P58" s="38">
        <f>SUM(P59:P61)</f>
        <v>2806000</v>
      </c>
      <c r="Q58" s="38">
        <f>SUM(Q59:Q61)</f>
        <v>5626000</v>
      </c>
      <c r="R58" s="38">
        <f>SUM(R59:R61)</f>
        <v>2054980.68</v>
      </c>
      <c r="S58" s="38">
        <f t="shared" ref="S58" si="37">SUM(S59:S61)</f>
        <v>2660000</v>
      </c>
      <c r="T58" s="68">
        <f t="shared" si="35"/>
        <v>47.280483469605407</v>
      </c>
    </row>
    <row r="59" spans="1:25">
      <c r="A59" s="109">
        <v>633</v>
      </c>
      <c r="B59" s="101" t="s">
        <v>4</v>
      </c>
      <c r="C59" s="18">
        <v>730000</v>
      </c>
      <c r="D59" s="18">
        <v>1272362</v>
      </c>
      <c r="E59" s="18"/>
      <c r="F59" s="18"/>
      <c r="G59" s="18">
        <v>730000</v>
      </c>
      <c r="H59" s="18">
        <v>1272362</v>
      </c>
      <c r="I59" s="18"/>
      <c r="J59" s="38">
        <v>1423020</v>
      </c>
      <c r="K59" s="38">
        <v>559926</v>
      </c>
      <c r="L59" s="38"/>
      <c r="M59" s="38"/>
      <c r="N59" s="38">
        <v>416000</v>
      </c>
      <c r="O59" s="38">
        <v>1216000</v>
      </c>
      <c r="P59" s="38">
        <v>1346000</v>
      </c>
      <c r="Q59" s="38">
        <v>4526000</v>
      </c>
      <c r="R59" s="38">
        <v>1408147.48</v>
      </c>
      <c r="S59" s="38">
        <v>1728000</v>
      </c>
      <c r="T59" s="68">
        <f t="shared" si="35"/>
        <v>38.179407865665041</v>
      </c>
      <c r="U59" s="37"/>
      <c r="V59" s="37"/>
      <c r="W59" s="37"/>
      <c r="X59" s="37"/>
      <c r="Y59" s="37"/>
    </row>
    <row r="60" spans="1:25">
      <c r="A60" s="109">
        <v>634</v>
      </c>
      <c r="B60" s="101" t="s">
        <v>252</v>
      </c>
      <c r="C60" s="18">
        <v>80000</v>
      </c>
      <c r="D60" s="18">
        <v>400000</v>
      </c>
      <c r="E60" s="18"/>
      <c r="F60" s="18"/>
      <c r="G60" s="18">
        <v>80000</v>
      </c>
      <c r="H60" s="18">
        <v>400000</v>
      </c>
      <c r="I60" s="18"/>
      <c r="J60" s="38">
        <v>200000</v>
      </c>
      <c r="K60" s="38">
        <v>222634.53</v>
      </c>
      <c r="L60" s="38"/>
      <c r="M60" s="38"/>
      <c r="N60" s="38">
        <v>150000</v>
      </c>
      <c r="O60" s="38">
        <v>200000</v>
      </c>
      <c r="P60" s="38">
        <v>200000</v>
      </c>
      <c r="Q60" s="38">
        <f>'PRIHODI 2021'!AA49</f>
        <v>200000</v>
      </c>
      <c r="R60" s="38">
        <v>195885.19</v>
      </c>
      <c r="S60" s="38">
        <v>120000</v>
      </c>
      <c r="T60" s="68">
        <f t="shared" si="35"/>
        <v>60</v>
      </c>
      <c r="U60" s="37"/>
      <c r="V60" s="37"/>
      <c r="W60" s="37"/>
      <c r="X60" s="37"/>
      <c r="Y60" s="37"/>
    </row>
    <row r="61" spans="1:25">
      <c r="A61" s="109">
        <v>638</v>
      </c>
      <c r="B61" s="101" t="s">
        <v>325</v>
      </c>
      <c r="C61" s="18"/>
      <c r="D61" s="18"/>
      <c r="E61" s="18"/>
      <c r="F61" s="18"/>
      <c r="G61" s="18"/>
      <c r="H61" s="18"/>
      <c r="I61" s="18"/>
      <c r="J61" s="38">
        <v>0</v>
      </c>
      <c r="K61" s="38"/>
      <c r="L61" s="38"/>
      <c r="M61" s="38"/>
      <c r="N61" s="38">
        <v>1000000</v>
      </c>
      <c r="O61" s="38">
        <v>1260000</v>
      </c>
      <c r="P61" s="38">
        <v>1260000</v>
      </c>
      <c r="Q61" s="38">
        <v>900000</v>
      </c>
      <c r="R61" s="38">
        <v>450948.01</v>
      </c>
      <c r="S61" s="38">
        <v>812000</v>
      </c>
      <c r="T61" s="68">
        <f t="shared" si="35"/>
        <v>90.222222222222229</v>
      </c>
    </row>
    <row r="62" spans="1:25">
      <c r="A62" s="109">
        <v>64</v>
      </c>
      <c r="B62" s="101" t="s">
        <v>5</v>
      </c>
      <c r="C62" s="18">
        <v>29000</v>
      </c>
      <c r="D62" s="18">
        <v>40000</v>
      </c>
      <c r="E62" s="18">
        <v>41000</v>
      </c>
      <c r="F62" s="18">
        <v>42000</v>
      </c>
      <c r="G62" s="18">
        <v>29000</v>
      </c>
      <c r="H62" s="18">
        <v>40000</v>
      </c>
      <c r="I62" s="18">
        <v>41000</v>
      </c>
      <c r="J62" s="38">
        <f>SUM(J63:J64)</f>
        <v>17000</v>
      </c>
      <c r="K62" s="38">
        <f t="shared" ref="K62:O62" si="38">SUM(K63:K64)</f>
        <v>5883.9400000000005</v>
      </c>
      <c r="L62" s="38">
        <f t="shared" si="38"/>
        <v>0</v>
      </c>
      <c r="M62" s="38">
        <f t="shared" si="38"/>
        <v>0</v>
      </c>
      <c r="N62" s="38">
        <f t="shared" si="38"/>
        <v>34500</v>
      </c>
      <c r="O62" s="38">
        <f t="shared" si="38"/>
        <v>44500</v>
      </c>
      <c r="P62" s="38">
        <f t="shared" ref="P62" si="39">SUM(P63:P64)</f>
        <v>140000</v>
      </c>
      <c r="Q62" s="38">
        <f>SUM(Q63:Q64)</f>
        <v>17000</v>
      </c>
      <c r="R62" s="38">
        <f>SUM(R63:R64)</f>
        <v>5968.2999999999993</v>
      </c>
      <c r="S62" s="38">
        <f t="shared" ref="S62" si="40">SUM(S63:S64)</f>
        <v>43000</v>
      </c>
      <c r="T62" s="68">
        <f t="shared" si="35"/>
        <v>252.94117647058823</v>
      </c>
      <c r="U62" s="37"/>
      <c r="V62" s="37"/>
      <c r="W62" s="37"/>
      <c r="X62" s="37"/>
      <c r="Y62" s="37"/>
    </row>
    <row r="63" spans="1:25">
      <c r="A63" s="109">
        <v>641</v>
      </c>
      <c r="B63" s="101" t="s">
        <v>101</v>
      </c>
      <c r="C63" s="18">
        <v>5000</v>
      </c>
      <c r="D63" s="18">
        <v>3000</v>
      </c>
      <c r="E63" s="18"/>
      <c r="F63" s="18"/>
      <c r="G63" s="18">
        <v>5000</v>
      </c>
      <c r="H63" s="18">
        <v>3000</v>
      </c>
      <c r="I63" s="18"/>
      <c r="J63" s="38">
        <v>1000</v>
      </c>
      <c r="K63" s="38">
        <v>318.55</v>
      </c>
      <c r="L63" s="38"/>
      <c r="M63" s="38"/>
      <c r="N63" s="38">
        <v>1000</v>
      </c>
      <c r="O63" s="38">
        <v>1000</v>
      </c>
      <c r="P63" s="38">
        <v>1000</v>
      </c>
      <c r="Q63" s="38">
        <f>'PRIHODI 2021'!AA55</f>
        <v>1000</v>
      </c>
      <c r="R63" s="38">
        <v>75.69</v>
      </c>
      <c r="S63" s="38">
        <v>1000</v>
      </c>
      <c r="T63" s="68">
        <f t="shared" si="35"/>
        <v>100</v>
      </c>
    </row>
    <row r="64" spans="1:25">
      <c r="A64" s="109">
        <v>642</v>
      </c>
      <c r="B64" s="101" t="s">
        <v>124</v>
      </c>
      <c r="C64" s="18">
        <v>24000</v>
      </c>
      <c r="D64" s="18">
        <v>37000</v>
      </c>
      <c r="E64" s="18"/>
      <c r="F64" s="18"/>
      <c r="G64" s="18">
        <v>24000</v>
      </c>
      <c r="H64" s="18">
        <v>37000</v>
      </c>
      <c r="I64" s="18"/>
      <c r="J64" s="38">
        <v>16000</v>
      </c>
      <c r="K64" s="38">
        <v>5565.39</v>
      </c>
      <c r="L64" s="38"/>
      <c r="M64" s="38"/>
      <c r="N64" s="38">
        <v>33500</v>
      </c>
      <c r="O64" s="38">
        <v>43500</v>
      </c>
      <c r="P64" s="38">
        <v>139000</v>
      </c>
      <c r="Q64" s="38">
        <v>16000</v>
      </c>
      <c r="R64" s="38">
        <v>5892.61</v>
      </c>
      <c r="S64" s="38">
        <v>42000</v>
      </c>
      <c r="T64" s="68">
        <f t="shared" si="35"/>
        <v>262.5</v>
      </c>
    </row>
    <row r="65" spans="1:20">
      <c r="A65" s="109">
        <v>65</v>
      </c>
      <c r="B65" s="101" t="s">
        <v>125</v>
      </c>
      <c r="C65" s="18">
        <v>477000</v>
      </c>
      <c r="D65" s="18">
        <v>607000</v>
      </c>
      <c r="E65" s="18">
        <v>680000</v>
      </c>
      <c r="F65" s="18">
        <v>682000</v>
      </c>
      <c r="G65" s="18">
        <v>477000</v>
      </c>
      <c r="H65" s="18">
        <v>607000</v>
      </c>
      <c r="I65" s="18">
        <v>680000</v>
      </c>
      <c r="J65" s="38">
        <f>SUM(J66:J68)</f>
        <v>618000</v>
      </c>
      <c r="K65" s="38">
        <f t="shared" ref="K65:O65" si="41">SUM(K66:K68)</f>
        <v>46570.11</v>
      </c>
      <c r="L65" s="38">
        <f t="shared" si="41"/>
        <v>0</v>
      </c>
      <c r="M65" s="38">
        <f t="shared" si="41"/>
        <v>0</v>
      </c>
      <c r="N65" s="38">
        <f t="shared" si="41"/>
        <v>134000</v>
      </c>
      <c r="O65" s="38">
        <f t="shared" si="41"/>
        <v>134000</v>
      </c>
      <c r="P65" s="38">
        <f t="shared" ref="P65" si="42">SUM(P66:P68)</f>
        <v>134000</v>
      </c>
      <c r="Q65" s="38">
        <f>SUM(Q66:Q68)</f>
        <v>152500</v>
      </c>
      <c r="R65" s="38">
        <f>SUM(R66:R68)</f>
        <v>38947.579999999994</v>
      </c>
      <c r="S65" s="38">
        <f t="shared" ref="S65" si="43">SUM(S66:S68)</f>
        <v>157000</v>
      </c>
      <c r="T65" s="68">
        <f t="shared" si="35"/>
        <v>102.95081967213116</v>
      </c>
    </row>
    <row r="66" spans="1:20">
      <c r="A66" s="109">
        <v>651</v>
      </c>
      <c r="B66" s="101" t="s">
        <v>126</v>
      </c>
      <c r="C66" s="18">
        <v>1000</v>
      </c>
      <c r="D66" s="18">
        <v>1000</v>
      </c>
      <c r="E66" s="18"/>
      <c r="F66" s="18"/>
      <c r="G66" s="18">
        <v>1000</v>
      </c>
      <c r="H66" s="18">
        <v>1000</v>
      </c>
      <c r="I66" s="18"/>
      <c r="J66" s="38">
        <v>12000</v>
      </c>
      <c r="K66" s="38">
        <v>0</v>
      </c>
      <c r="L66" s="38"/>
      <c r="M66" s="38"/>
      <c r="N66" s="38">
        <v>18000</v>
      </c>
      <c r="O66" s="38">
        <v>18000</v>
      </c>
      <c r="P66" s="38">
        <v>18000</v>
      </c>
      <c r="Q66" s="38">
        <v>14000</v>
      </c>
      <c r="R66" s="38">
        <v>1604.74</v>
      </c>
      <c r="S66" s="38">
        <v>21000</v>
      </c>
      <c r="T66" s="68">
        <f t="shared" si="35"/>
        <v>150</v>
      </c>
    </row>
    <row r="67" spans="1:20">
      <c r="A67" s="109">
        <v>652</v>
      </c>
      <c r="B67" s="101" t="s">
        <v>6</v>
      </c>
      <c r="C67" s="18">
        <v>371000</v>
      </c>
      <c r="D67" s="18">
        <v>501000</v>
      </c>
      <c r="E67" s="18"/>
      <c r="F67" s="18"/>
      <c r="G67" s="18">
        <v>371000</v>
      </c>
      <c r="H67" s="18">
        <v>501000</v>
      </c>
      <c r="I67" s="18"/>
      <c r="J67" s="38">
        <v>501000</v>
      </c>
      <c r="K67" s="38">
        <v>91.17</v>
      </c>
      <c r="L67" s="38"/>
      <c r="M67" s="38"/>
      <c r="N67" s="38">
        <v>6000</v>
      </c>
      <c r="O67" s="38">
        <v>6000</v>
      </c>
      <c r="P67" s="38">
        <v>6000</v>
      </c>
      <c r="Q67" s="38">
        <v>5500</v>
      </c>
      <c r="R67" s="38"/>
      <c r="S67" s="38">
        <v>6000</v>
      </c>
      <c r="T67" s="68">
        <f t="shared" si="35"/>
        <v>109.09090909090908</v>
      </c>
    </row>
    <row r="68" spans="1:20">
      <c r="A68" s="109">
        <v>653</v>
      </c>
      <c r="B68" s="101" t="s">
        <v>65</v>
      </c>
      <c r="C68" s="18">
        <v>105000</v>
      </c>
      <c r="D68" s="18">
        <v>105000</v>
      </c>
      <c r="E68" s="18"/>
      <c r="F68" s="18"/>
      <c r="G68" s="18">
        <v>105000</v>
      </c>
      <c r="H68" s="18">
        <v>105000</v>
      </c>
      <c r="I68" s="18"/>
      <c r="J68" s="38">
        <v>105000</v>
      </c>
      <c r="K68" s="38">
        <v>46478.94</v>
      </c>
      <c r="L68" s="38"/>
      <c r="M68" s="38"/>
      <c r="N68" s="38">
        <v>110000</v>
      </c>
      <c r="O68" s="38">
        <v>110000</v>
      </c>
      <c r="P68" s="38">
        <v>110000</v>
      </c>
      <c r="Q68" s="38">
        <v>133000</v>
      </c>
      <c r="R68" s="38">
        <v>37342.839999999997</v>
      </c>
      <c r="S68" s="38">
        <v>130000</v>
      </c>
      <c r="T68" s="68">
        <f t="shared" si="35"/>
        <v>97.744360902255636</v>
      </c>
    </row>
    <row r="69" spans="1:20" hidden="1">
      <c r="A69" s="110">
        <v>7</v>
      </c>
      <c r="B69" s="102" t="s">
        <v>127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39">
        <f>SUM(J70+J72)</f>
        <v>0</v>
      </c>
      <c r="K69" s="39">
        <f t="shared" ref="K69:N69" si="44">SUM(K70+K72)</f>
        <v>0</v>
      </c>
      <c r="L69" s="39">
        <f t="shared" si="44"/>
        <v>0</v>
      </c>
      <c r="M69" s="39">
        <f t="shared" si="44"/>
        <v>0</v>
      </c>
      <c r="N69" s="39">
        <f t="shared" si="44"/>
        <v>0</v>
      </c>
      <c r="O69" s="39">
        <f t="shared" ref="O69:Q69" si="45">SUM(O70+O72)</f>
        <v>0</v>
      </c>
      <c r="P69" s="39">
        <f t="shared" ref="P69" si="46">SUM(P70+P72)</f>
        <v>0</v>
      </c>
      <c r="Q69" s="39">
        <f t="shared" si="45"/>
        <v>0</v>
      </c>
      <c r="R69" s="39">
        <f t="shared" ref="R69:T69" si="47">SUM(R70+R72)</f>
        <v>0</v>
      </c>
      <c r="S69" s="39">
        <f t="shared" si="47"/>
        <v>0</v>
      </c>
      <c r="T69" s="69">
        <f t="shared" si="47"/>
        <v>0</v>
      </c>
    </row>
    <row r="70" spans="1:20" hidden="1">
      <c r="A70" s="109">
        <v>71</v>
      </c>
      <c r="B70" s="101" t="s">
        <v>8</v>
      </c>
      <c r="C70" s="18">
        <v>0</v>
      </c>
      <c r="D70" s="18">
        <v>0</v>
      </c>
      <c r="E70" s="18"/>
      <c r="F70" s="18"/>
      <c r="G70" s="18">
        <v>0</v>
      </c>
      <c r="H70" s="18">
        <v>0</v>
      </c>
      <c r="I70" s="18"/>
      <c r="J70" s="38">
        <f>SUM(J71)</f>
        <v>0</v>
      </c>
      <c r="K70" s="38">
        <f t="shared" ref="K70:T70" si="48">SUM(K71)</f>
        <v>0</v>
      </c>
      <c r="L70" s="38">
        <f t="shared" si="48"/>
        <v>0</v>
      </c>
      <c r="M70" s="38">
        <f t="shared" si="48"/>
        <v>0</v>
      </c>
      <c r="N70" s="38">
        <f t="shared" si="48"/>
        <v>0</v>
      </c>
      <c r="O70" s="38">
        <f t="shared" si="48"/>
        <v>0</v>
      </c>
      <c r="P70" s="38">
        <f t="shared" si="48"/>
        <v>0</v>
      </c>
      <c r="Q70" s="38">
        <f t="shared" si="48"/>
        <v>0</v>
      </c>
      <c r="R70" s="38">
        <f t="shared" si="48"/>
        <v>0</v>
      </c>
      <c r="S70" s="38">
        <f t="shared" si="48"/>
        <v>0</v>
      </c>
      <c r="T70" s="68">
        <f t="shared" si="48"/>
        <v>0</v>
      </c>
    </row>
    <row r="71" spans="1:20" hidden="1">
      <c r="A71" s="109">
        <v>711</v>
      </c>
      <c r="B71" s="101" t="s">
        <v>128</v>
      </c>
      <c r="C71" s="18">
        <v>0</v>
      </c>
      <c r="D71" s="18">
        <v>0</v>
      </c>
      <c r="E71" s="18"/>
      <c r="F71" s="18"/>
      <c r="G71" s="18">
        <v>0</v>
      </c>
      <c r="H71" s="18">
        <v>0</v>
      </c>
      <c r="I71" s="18"/>
      <c r="J71" s="38"/>
      <c r="K71" s="38"/>
      <c r="L71" s="38"/>
      <c r="M71" s="38"/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68">
        <v>0</v>
      </c>
    </row>
    <row r="72" spans="1:20" hidden="1">
      <c r="A72" s="109">
        <v>72</v>
      </c>
      <c r="B72" s="101" t="s">
        <v>148</v>
      </c>
      <c r="C72" s="18">
        <v>0</v>
      </c>
      <c r="D72" s="18">
        <v>0</v>
      </c>
      <c r="E72" s="18"/>
      <c r="F72" s="18"/>
      <c r="G72" s="18">
        <v>0</v>
      </c>
      <c r="H72" s="18">
        <v>0</v>
      </c>
      <c r="I72" s="18"/>
      <c r="J72" s="38">
        <f>SUM(J73)</f>
        <v>0</v>
      </c>
      <c r="K72" s="38">
        <f t="shared" ref="K72:T72" si="49">SUM(K73)</f>
        <v>0</v>
      </c>
      <c r="L72" s="38">
        <f t="shared" si="49"/>
        <v>0</v>
      </c>
      <c r="M72" s="38">
        <f t="shared" si="49"/>
        <v>0</v>
      </c>
      <c r="N72" s="38">
        <f t="shared" si="49"/>
        <v>0</v>
      </c>
      <c r="O72" s="38">
        <f t="shared" si="49"/>
        <v>0</v>
      </c>
      <c r="P72" s="38">
        <f t="shared" si="49"/>
        <v>0</v>
      </c>
      <c r="Q72" s="38">
        <f t="shared" si="49"/>
        <v>0</v>
      </c>
      <c r="R72" s="38">
        <f t="shared" si="49"/>
        <v>0</v>
      </c>
      <c r="S72" s="38">
        <f t="shared" si="49"/>
        <v>0</v>
      </c>
      <c r="T72" s="68">
        <f t="shared" si="49"/>
        <v>0</v>
      </c>
    </row>
    <row r="73" spans="1:20" hidden="1">
      <c r="A73" s="109">
        <v>721</v>
      </c>
      <c r="B73" s="101" t="s">
        <v>146</v>
      </c>
      <c r="C73" s="18">
        <v>0</v>
      </c>
      <c r="D73" s="18">
        <v>0</v>
      </c>
      <c r="E73" s="18"/>
      <c r="F73" s="18"/>
      <c r="G73" s="18">
        <v>0</v>
      </c>
      <c r="H73" s="18">
        <v>0</v>
      </c>
      <c r="I73" s="18"/>
      <c r="J73" s="38"/>
      <c r="K73" s="38"/>
      <c r="L73" s="38"/>
      <c r="M73" s="38"/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68">
        <v>0</v>
      </c>
    </row>
    <row r="74" spans="1:20">
      <c r="A74" s="109">
        <v>66</v>
      </c>
      <c r="B74" s="101"/>
      <c r="C74" s="18"/>
      <c r="D74" s="18"/>
      <c r="E74" s="18"/>
      <c r="F74" s="18"/>
      <c r="G74" s="18"/>
      <c r="H74" s="18"/>
      <c r="I74" s="18"/>
      <c r="J74" s="38"/>
      <c r="K74" s="38"/>
      <c r="L74" s="38"/>
      <c r="M74" s="38"/>
      <c r="N74" s="38"/>
      <c r="O74" s="38"/>
      <c r="P74" s="38"/>
      <c r="Q74" s="38"/>
      <c r="R74" s="38">
        <f>SUM(R75)</f>
        <v>100000</v>
      </c>
      <c r="S74" s="38"/>
      <c r="T74" s="68"/>
    </row>
    <row r="75" spans="1:20">
      <c r="A75" s="109">
        <v>663</v>
      </c>
      <c r="B75" s="101" t="s">
        <v>214</v>
      </c>
      <c r="C75" s="18"/>
      <c r="D75" s="18"/>
      <c r="E75" s="18"/>
      <c r="F75" s="18"/>
      <c r="G75" s="18"/>
      <c r="H75" s="18"/>
      <c r="I75" s="18"/>
      <c r="J75" s="38"/>
      <c r="K75" s="38"/>
      <c r="L75" s="38"/>
      <c r="M75" s="38"/>
      <c r="N75" s="38"/>
      <c r="O75" s="38"/>
      <c r="P75" s="38"/>
      <c r="Q75" s="38">
        <v>0</v>
      </c>
      <c r="R75" s="38">
        <v>100000</v>
      </c>
      <c r="S75" s="38"/>
      <c r="T75" s="68"/>
    </row>
    <row r="76" spans="1:20">
      <c r="A76" s="110">
        <v>3</v>
      </c>
      <c r="B76" s="102" t="s">
        <v>9</v>
      </c>
      <c r="C76" s="19">
        <v>1320000</v>
      </c>
      <c r="D76" s="19">
        <v>1873362</v>
      </c>
      <c r="E76" s="19">
        <v>1449000</v>
      </c>
      <c r="F76" s="19">
        <v>1486000</v>
      </c>
      <c r="G76" s="19">
        <v>1320000</v>
      </c>
      <c r="H76" s="19">
        <v>1873362</v>
      </c>
      <c r="I76" s="19">
        <v>1449000</v>
      </c>
      <c r="J76" s="39">
        <f t="shared" ref="J76:S76" si="50">SUM(J77+J81+J86+J91+J93)</f>
        <v>1837000</v>
      </c>
      <c r="K76" s="39">
        <f t="shared" si="50"/>
        <v>727178.75</v>
      </c>
      <c r="L76" s="39">
        <f t="shared" si="50"/>
        <v>0</v>
      </c>
      <c r="M76" s="39">
        <f t="shared" si="50"/>
        <v>0</v>
      </c>
      <c r="N76" s="39">
        <f t="shared" si="50"/>
        <v>3556200</v>
      </c>
      <c r="O76" s="39">
        <f t="shared" si="50"/>
        <v>4030200</v>
      </c>
      <c r="P76" s="39">
        <f t="shared" si="50"/>
        <v>5379604</v>
      </c>
      <c r="Q76" s="39">
        <f>SUM(Q77+Q81+Q86+Q91+Q93+Q89)</f>
        <v>5096500</v>
      </c>
      <c r="R76" s="39">
        <f t="shared" si="50"/>
        <v>1760320.4400000002</v>
      </c>
      <c r="S76" s="39">
        <f t="shared" si="50"/>
        <v>4456000</v>
      </c>
      <c r="T76" s="69">
        <f>SUM(S76/Q76*100)</f>
        <v>87.4325517512018</v>
      </c>
    </row>
    <row r="77" spans="1:20">
      <c r="A77" s="109">
        <v>31</v>
      </c>
      <c r="B77" s="101" t="s">
        <v>10</v>
      </c>
      <c r="C77" s="18">
        <v>356000</v>
      </c>
      <c r="D77" s="18">
        <v>398000</v>
      </c>
      <c r="E77" s="18">
        <v>358000</v>
      </c>
      <c r="F77" s="18">
        <v>358000</v>
      </c>
      <c r="G77" s="18">
        <v>356000</v>
      </c>
      <c r="H77" s="18">
        <v>398000</v>
      </c>
      <c r="I77" s="18">
        <v>358000</v>
      </c>
      <c r="J77" s="38">
        <f>SUM(J78:J80)</f>
        <v>511000</v>
      </c>
      <c r="K77" s="38">
        <f t="shared" ref="K77:N77" si="51">SUM(K78:K80)</f>
        <v>253625.46000000002</v>
      </c>
      <c r="L77" s="38">
        <f t="shared" si="51"/>
        <v>0</v>
      </c>
      <c r="M77" s="38">
        <f t="shared" si="51"/>
        <v>0</v>
      </c>
      <c r="N77" s="38">
        <f t="shared" si="51"/>
        <v>1411500</v>
      </c>
      <c r="O77" s="38">
        <f t="shared" ref="O77:P77" si="52">SUM(O78:O80)</f>
        <v>1612704</v>
      </c>
      <c r="P77" s="38">
        <f t="shared" si="52"/>
        <v>1657400</v>
      </c>
      <c r="Q77" s="38">
        <f>SUM(Q78:Q80)</f>
        <v>1647000</v>
      </c>
      <c r="R77" s="38">
        <f>SUM(R78:R80)</f>
        <v>899070.58000000007</v>
      </c>
      <c r="S77" s="38">
        <f>SUM(S78:S80)</f>
        <v>1433000</v>
      </c>
      <c r="T77" s="68">
        <f>SUM(S77/Q77*100)</f>
        <v>87.006678809957492</v>
      </c>
    </row>
    <row r="78" spans="1:20">
      <c r="A78" s="109">
        <v>311</v>
      </c>
      <c r="B78" s="101" t="s">
        <v>129</v>
      </c>
      <c r="C78" s="18">
        <v>296000</v>
      </c>
      <c r="D78" s="18">
        <v>335000</v>
      </c>
      <c r="E78" s="18"/>
      <c r="F78" s="18"/>
      <c r="G78" s="18">
        <v>296000</v>
      </c>
      <c r="H78" s="18">
        <v>335000</v>
      </c>
      <c r="I78" s="18"/>
      <c r="J78" s="38">
        <v>460000</v>
      </c>
      <c r="K78" s="38">
        <v>212889.92</v>
      </c>
      <c r="L78" s="38"/>
      <c r="M78" s="38"/>
      <c r="N78" s="38">
        <v>1180000</v>
      </c>
      <c r="O78" s="38">
        <v>1361080.3</v>
      </c>
      <c r="P78" s="38">
        <v>1373080.3</v>
      </c>
      <c r="Q78" s="38">
        <v>1340000</v>
      </c>
      <c r="R78" s="38">
        <v>774790.81</v>
      </c>
      <c r="S78" s="38">
        <v>1226000</v>
      </c>
      <c r="T78" s="68">
        <f t="shared" ref="T78:T95" si="53">SUM(S78/Q78*100)</f>
        <v>91.492537313432834</v>
      </c>
    </row>
    <row r="79" spans="1:20">
      <c r="A79" s="109">
        <v>312</v>
      </c>
      <c r="B79" s="101" t="s">
        <v>11</v>
      </c>
      <c r="C79" s="18">
        <v>14000</v>
      </c>
      <c r="D79" s="18">
        <v>12000</v>
      </c>
      <c r="E79" s="18"/>
      <c r="F79" s="18"/>
      <c r="G79" s="18">
        <v>14000</v>
      </c>
      <c r="H79" s="18">
        <v>12000</v>
      </c>
      <c r="I79" s="18"/>
      <c r="J79" s="38">
        <v>15000</v>
      </c>
      <c r="K79" s="38">
        <v>4500</v>
      </c>
      <c r="L79" s="38"/>
      <c r="M79" s="38"/>
      <c r="N79" s="38">
        <v>39000</v>
      </c>
      <c r="O79" s="38">
        <v>27500</v>
      </c>
      <c r="P79" s="38">
        <v>52500</v>
      </c>
      <c r="Q79" s="38">
        <v>83000</v>
      </c>
      <c r="R79" s="38"/>
      <c r="S79" s="38">
        <v>71000</v>
      </c>
      <c r="T79" s="68">
        <f t="shared" si="53"/>
        <v>85.542168674698786</v>
      </c>
    </row>
    <row r="80" spans="1:20">
      <c r="A80" s="109">
        <v>313</v>
      </c>
      <c r="B80" s="101" t="s">
        <v>130</v>
      </c>
      <c r="C80" s="18">
        <v>46000</v>
      </c>
      <c r="D80" s="18">
        <v>51000</v>
      </c>
      <c r="E80" s="18"/>
      <c r="F80" s="18"/>
      <c r="G80" s="18">
        <v>46000</v>
      </c>
      <c r="H80" s="18">
        <v>51000</v>
      </c>
      <c r="I80" s="18"/>
      <c r="J80" s="38">
        <v>36000</v>
      </c>
      <c r="K80" s="38">
        <v>36235.54</v>
      </c>
      <c r="L80" s="38"/>
      <c r="M80" s="38"/>
      <c r="N80" s="38">
        <v>192500</v>
      </c>
      <c r="O80" s="38">
        <v>224123.7</v>
      </c>
      <c r="P80" s="38">
        <v>231819.7</v>
      </c>
      <c r="Q80" s="38">
        <v>224000</v>
      </c>
      <c r="R80" s="38">
        <v>124279.77</v>
      </c>
      <c r="S80" s="38">
        <v>136000</v>
      </c>
      <c r="T80" s="68">
        <f t="shared" si="53"/>
        <v>60.714285714285708</v>
      </c>
    </row>
    <row r="81" spans="1:20">
      <c r="A81" s="109">
        <v>32</v>
      </c>
      <c r="B81" s="101" t="s">
        <v>14</v>
      </c>
      <c r="C81" s="18">
        <v>578000</v>
      </c>
      <c r="D81" s="18">
        <v>602362</v>
      </c>
      <c r="E81" s="18">
        <v>625000</v>
      </c>
      <c r="F81" s="18">
        <v>637000</v>
      </c>
      <c r="G81" s="18">
        <v>578000</v>
      </c>
      <c r="H81" s="18">
        <v>602362</v>
      </c>
      <c r="I81" s="18">
        <v>625000</v>
      </c>
      <c r="J81" s="38">
        <f>SUM(J82:J85)</f>
        <v>782000</v>
      </c>
      <c r="K81" s="38">
        <f t="shared" ref="K81:N81" si="54">SUM(K82:K85)</f>
        <v>274792.07999999996</v>
      </c>
      <c r="L81" s="38">
        <f t="shared" si="54"/>
        <v>0</v>
      </c>
      <c r="M81" s="38">
        <f t="shared" si="54"/>
        <v>0</v>
      </c>
      <c r="N81" s="38">
        <f t="shared" si="54"/>
        <v>1277700</v>
      </c>
      <c r="O81" s="38">
        <f t="shared" ref="O81:P81" si="55">SUM(O82:O85)</f>
        <v>1544996</v>
      </c>
      <c r="P81" s="38">
        <f t="shared" si="55"/>
        <v>2698704</v>
      </c>
      <c r="Q81" s="38">
        <f>SUM(Q82:Q85)</f>
        <v>1691500</v>
      </c>
      <c r="R81" s="38">
        <f>SUM(R82:R85)</f>
        <v>407511.37</v>
      </c>
      <c r="S81" s="38">
        <f>SUM(S82:S85)</f>
        <v>1440000</v>
      </c>
      <c r="T81" s="68">
        <f t="shared" si="53"/>
        <v>85.131540053207218</v>
      </c>
    </row>
    <row r="82" spans="1:20">
      <c r="A82" s="109">
        <v>321</v>
      </c>
      <c r="B82" s="101" t="s">
        <v>131</v>
      </c>
      <c r="C82" s="18">
        <v>13000</v>
      </c>
      <c r="D82" s="18">
        <v>13000</v>
      </c>
      <c r="E82" s="18"/>
      <c r="F82" s="18"/>
      <c r="G82" s="18">
        <v>13000</v>
      </c>
      <c r="H82" s="18">
        <v>13000</v>
      </c>
      <c r="I82" s="18"/>
      <c r="J82" s="38">
        <v>13000</v>
      </c>
      <c r="K82" s="38">
        <v>4435.2</v>
      </c>
      <c r="L82" s="38"/>
      <c r="M82" s="38"/>
      <c r="N82" s="38">
        <v>42000</v>
      </c>
      <c r="O82" s="38">
        <v>126500</v>
      </c>
      <c r="P82" s="38">
        <v>123000</v>
      </c>
      <c r="Q82" s="38">
        <v>115800</v>
      </c>
      <c r="R82" s="38">
        <v>4648.12</v>
      </c>
      <c r="S82" s="38">
        <v>158500</v>
      </c>
      <c r="T82" s="68">
        <f t="shared" si="53"/>
        <v>136.87392055267702</v>
      </c>
    </row>
    <row r="83" spans="1:20">
      <c r="A83" s="109">
        <v>322</v>
      </c>
      <c r="B83" s="101" t="s">
        <v>132</v>
      </c>
      <c r="C83" s="18">
        <v>194000</v>
      </c>
      <c r="D83" s="18">
        <v>167000</v>
      </c>
      <c r="E83" s="18"/>
      <c r="F83" s="18"/>
      <c r="G83" s="18">
        <v>194000</v>
      </c>
      <c r="H83" s="18">
        <v>167000</v>
      </c>
      <c r="I83" s="18"/>
      <c r="J83" s="38">
        <v>191000</v>
      </c>
      <c r="K83" s="38">
        <v>65059.45</v>
      </c>
      <c r="L83" s="38"/>
      <c r="M83" s="38"/>
      <c r="N83" s="38">
        <v>335000</v>
      </c>
      <c r="O83" s="38">
        <v>341000</v>
      </c>
      <c r="P83" s="38">
        <v>354000</v>
      </c>
      <c r="Q83" s="38">
        <v>272000</v>
      </c>
      <c r="R83" s="38">
        <v>99020.97</v>
      </c>
      <c r="S83" s="38">
        <v>287500</v>
      </c>
      <c r="T83" s="68">
        <f t="shared" si="53"/>
        <v>105.6985294117647</v>
      </c>
    </row>
    <row r="84" spans="1:20">
      <c r="A84" s="109">
        <v>323</v>
      </c>
      <c r="B84" s="101" t="s">
        <v>133</v>
      </c>
      <c r="C84" s="18">
        <v>242000</v>
      </c>
      <c r="D84" s="18">
        <v>243000</v>
      </c>
      <c r="E84" s="18"/>
      <c r="F84" s="18"/>
      <c r="G84" s="18">
        <v>242000</v>
      </c>
      <c r="H84" s="18">
        <v>243000</v>
      </c>
      <c r="I84" s="18"/>
      <c r="J84" s="38">
        <v>314000</v>
      </c>
      <c r="K84" s="38">
        <v>84252.68</v>
      </c>
      <c r="L84" s="38"/>
      <c r="M84" s="38"/>
      <c r="N84" s="38">
        <v>658000</v>
      </c>
      <c r="O84" s="38">
        <v>723200</v>
      </c>
      <c r="P84" s="38">
        <v>857700</v>
      </c>
      <c r="Q84" s="38">
        <v>859500</v>
      </c>
      <c r="R84" s="38">
        <v>211502.17</v>
      </c>
      <c r="S84" s="38">
        <v>769500</v>
      </c>
      <c r="T84" s="68">
        <f t="shared" si="53"/>
        <v>89.528795811518322</v>
      </c>
    </row>
    <row r="85" spans="1:20">
      <c r="A85" s="109">
        <v>329</v>
      </c>
      <c r="B85" s="101" t="s">
        <v>17</v>
      </c>
      <c r="C85" s="18">
        <v>129000</v>
      </c>
      <c r="D85" s="18">
        <v>179362</v>
      </c>
      <c r="E85" s="18"/>
      <c r="F85" s="18"/>
      <c r="G85" s="18">
        <v>129000</v>
      </c>
      <c r="H85" s="18">
        <v>179362</v>
      </c>
      <c r="I85" s="18"/>
      <c r="J85" s="38">
        <v>264000</v>
      </c>
      <c r="K85" s="38">
        <v>121044.75</v>
      </c>
      <c r="L85" s="38"/>
      <c r="M85" s="38"/>
      <c r="N85" s="38">
        <v>242700</v>
      </c>
      <c r="O85" s="38">
        <v>354296</v>
      </c>
      <c r="P85" s="38">
        <v>1364004</v>
      </c>
      <c r="Q85" s="38">
        <v>444200</v>
      </c>
      <c r="R85" s="38">
        <v>92340.11</v>
      </c>
      <c r="S85" s="38">
        <v>224500</v>
      </c>
      <c r="T85" s="68">
        <f t="shared" si="53"/>
        <v>50.540297163439895</v>
      </c>
    </row>
    <row r="86" spans="1:20">
      <c r="A86" s="109">
        <v>34</v>
      </c>
      <c r="B86" s="101" t="s">
        <v>19</v>
      </c>
      <c r="C86" s="18">
        <v>23000</v>
      </c>
      <c r="D86" s="18">
        <v>20000</v>
      </c>
      <c r="E86" s="18">
        <v>25000</v>
      </c>
      <c r="F86" s="18">
        <v>25000</v>
      </c>
      <c r="G86" s="18">
        <v>23000</v>
      </c>
      <c r="H86" s="18">
        <v>20000</v>
      </c>
      <c r="I86" s="18">
        <v>25000</v>
      </c>
      <c r="J86" s="38">
        <f>SUM(J87+J88)</f>
        <v>10000</v>
      </c>
      <c r="K86" s="38">
        <f t="shared" ref="K86:N86" si="56">SUM(K87+K88)</f>
        <v>4705.82</v>
      </c>
      <c r="L86" s="38">
        <f t="shared" si="56"/>
        <v>0</v>
      </c>
      <c r="M86" s="38">
        <f t="shared" si="56"/>
        <v>0</v>
      </c>
      <c r="N86" s="38">
        <f t="shared" si="56"/>
        <v>20000</v>
      </c>
      <c r="O86" s="38">
        <f t="shared" ref="O86:P86" si="57">SUM(O87+O88)</f>
        <v>8000</v>
      </c>
      <c r="P86" s="38">
        <f t="shared" si="57"/>
        <v>11000</v>
      </c>
      <c r="Q86" s="38">
        <f>SUM(Q88)</f>
        <v>20000</v>
      </c>
      <c r="R86" s="38">
        <f>SUM(R88)</f>
        <v>8448.85</v>
      </c>
      <c r="S86" s="38">
        <f>SUM(S88)</f>
        <v>27000</v>
      </c>
      <c r="T86" s="68">
        <f t="shared" si="53"/>
        <v>135</v>
      </c>
    </row>
    <row r="87" spans="1:20" hidden="1">
      <c r="A87" s="109">
        <v>342</v>
      </c>
      <c r="B87" s="103" t="s">
        <v>97</v>
      </c>
      <c r="C87" s="18">
        <v>0</v>
      </c>
      <c r="D87" s="18">
        <v>0</v>
      </c>
      <c r="E87" s="18"/>
      <c r="F87" s="18"/>
      <c r="G87" s="18">
        <v>0</v>
      </c>
      <c r="H87" s="18">
        <v>0</v>
      </c>
      <c r="I87" s="18"/>
      <c r="J87" s="38">
        <v>0</v>
      </c>
      <c r="K87" s="38">
        <v>0</v>
      </c>
      <c r="L87" s="38"/>
      <c r="M87" s="38"/>
      <c r="N87" s="38">
        <v>0</v>
      </c>
      <c r="O87" s="38">
        <v>0</v>
      </c>
      <c r="P87" s="38">
        <v>0</v>
      </c>
      <c r="Q87" s="38"/>
      <c r="R87" s="38"/>
      <c r="S87" s="38"/>
      <c r="T87" s="68" t="e">
        <f t="shared" si="53"/>
        <v>#DIV/0!</v>
      </c>
    </row>
    <row r="88" spans="1:20">
      <c r="A88" s="109">
        <v>343</v>
      </c>
      <c r="B88" s="101" t="s">
        <v>134</v>
      </c>
      <c r="C88" s="18">
        <v>23000</v>
      </c>
      <c r="D88" s="18">
        <v>20000</v>
      </c>
      <c r="E88" s="18"/>
      <c r="F88" s="18"/>
      <c r="G88" s="18">
        <v>23000</v>
      </c>
      <c r="H88" s="18">
        <v>20000</v>
      </c>
      <c r="I88" s="18"/>
      <c r="J88" s="38">
        <v>10000</v>
      </c>
      <c r="K88" s="38">
        <v>4705.82</v>
      </c>
      <c r="L88" s="38"/>
      <c r="M88" s="38"/>
      <c r="N88" s="38">
        <v>20000</v>
      </c>
      <c r="O88" s="38">
        <v>8000</v>
      </c>
      <c r="P88" s="38">
        <v>11000</v>
      </c>
      <c r="Q88" s="38">
        <v>20000</v>
      </c>
      <c r="R88" s="38">
        <v>8448.85</v>
      </c>
      <c r="S88" s="38">
        <v>27000</v>
      </c>
      <c r="T88" s="68">
        <f t="shared" si="53"/>
        <v>135</v>
      </c>
    </row>
    <row r="89" spans="1:20">
      <c r="A89" s="109">
        <v>36</v>
      </c>
      <c r="B89" s="101" t="s">
        <v>467</v>
      </c>
      <c r="C89" s="18"/>
      <c r="D89" s="18"/>
      <c r="E89" s="18"/>
      <c r="F89" s="18"/>
      <c r="G89" s="18"/>
      <c r="H89" s="18"/>
      <c r="I89" s="18"/>
      <c r="J89" s="38"/>
      <c r="K89" s="38"/>
      <c r="L89" s="38"/>
      <c r="M89" s="38"/>
      <c r="N89" s="38"/>
      <c r="O89" s="38"/>
      <c r="P89" s="38">
        <f>SUM(P90)</f>
        <v>0</v>
      </c>
      <c r="Q89" s="38">
        <f t="shared" ref="Q89:R89" si="58">SUM(Q90)</f>
        <v>9000</v>
      </c>
      <c r="R89" s="38">
        <f t="shared" si="58"/>
        <v>0</v>
      </c>
      <c r="S89" s="38"/>
      <c r="T89" s="68"/>
    </row>
    <row r="90" spans="1:20">
      <c r="A90" s="109">
        <v>363</v>
      </c>
      <c r="B90" s="101" t="s">
        <v>466</v>
      </c>
      <c r="C90" s="18"/>
      <c r="D90" s="18"/>
      <c r="E90" s="18"/>
      <c r="F90" s="18"/>
      <c r="G90" s="18"/>
      <c r="H90" s="18"/>
      <c r="I90" s="18"/>
      <c r="J90" s="38"/>
      <c r="K90" s="38"/>
      <c r="L90" s="38"/>
      <c r="M90" s="38"/>
      <c r="N90" s="38"/>
      <c r="O90" s="38"/>
      <c r="P90" s="38"/>
      <c r="Q90" s="38">
        <v>9000</v>
      </c>
      <c r="R90" s="38"/>
      <c r="S90" s="38"/>
      <c r="T90" s="68"/>
    </row>
    <row r="91" spans="1:20">
      <c r="A91" s="109">
        <v>37</v>
      </c>
      <c r="B91" s="104" t="s">
        <v>135</v>
      </c>
      <c r="C91" s="18">
        <v>125000</v>
      </c>
      <c r="D91" s="18">
        <v>152000</v>
      </c>
      <c r="E91" s="18">
        <v>153000</v>
      </c>
      <c r="F91" s="18">
        <v>160000</v>
      </c>
      <c r="G91" s="18">
        <v>125000</v>
      </c>
      <c r="H91" s="18">
        <v>152000</v>
      </c>
      <c r="I91" s="18">
        <v>153000</v>
      </c>
      <c r="J91" s="38">
        <f>SUM(J92)</f>
        <v>115000</v>
      </c>
      <c r="K91" s="38">
        <f t="shared" ref="K91:Q91" si="59">SUM(K92)</f>
        <v>43967.199999999997</v>
      </c>
      <c r="L91" s="38">
        <f t="shared" si="59"/>
        <v>0</v>
      </c>
      <c r="M91" s="38">
        <f t="shared" si="59"/>
        <v>0</v>
      </c>
      <c r="N91" s="38">
        <f t="shared" si="59"/>
        <v>170000</v>
      </c>
      <c r="O91" s="38">
        <f t="shared" si="59"/>
        <v>185500</v>
      </c>
      <c r="P91" s="38">
        <f t="shared" si="59"/>
        <v>185500</v>
      </c>
      <c r="Q91" s="38">
        <f t="shared" si="59"/>
        <v>785000</v>
      </c>
      <c r="R91" s="38">
        <f>SUM(R92)</f>
        <v>82470.899999999994</v>
      </c>
      <c r="S91" s="38">
        <f>SUM(S92)</f>
        <v>473000</v>
      </c>
      <c r="T91" s="68">
        <f t="shared" si="53"/>
        <v>60.254777070063689</v>
      </c>
    </row>
    <row r="92" spans="1:20">
      <c r="A92" s="109">
        <v>372</v>
      </c>
      <c r="B92" s="104" t="s">
        <v>136</v>
      </c>
      <c r="C92" s="18">
        <v>125000</v>
      </c>
      <c r="D92" s="18">
        <v>152000</v>
      </c>
      <c r="E92" s="18"/>
      <c r="F92" s="18"/>
      <c r="G92" s="18">
        <v>125000</v>
      </c>
      <c r="H92" s="18">
        <v>152000</v>
      </c>
      <c r="I92" s="18"/>
      <c r="J92" s="38">
        <v>115000</v>
      </c>
      <c r="K92" s="38">
        <v>43967.199999999997</v>
      </c>
      <c r="L92" s="38"/>
      <c r="M92" s="38"/>
      <c r="N92" s="38">
        <v>170000</v>
      </c>
      <c r="O92" s="38">
        <v>185500</v>
      </c>
      <c r="P92" s="38">
        <v>185500</v>
      </c>
      <c r="Q92" s="38">
        <v>785000</v>
      </c>
      <c r="R92" s="38">
        <v>82470.899999999994</v>
      </c>
      <c r="S92" s="38">
        <v>473000</v>
      </c>
      <c r="T92" s="68">
        <f t="shared" si="53"/>
        <v>60.254777070063689</v>
      </c>
    </row>
    <row r="93" spans="1:20">
      <c r="A93" s="109">
        <v>38</v>
      </c>
      <c r="B93" s="104" t="s">
        <v>20</v>
      </c>
      <c r="C93" s="18">
        <v>238000</v>
      </c>
      <c r="D93" s="18">
        <v>701000</v>
      </c>
      <c r="E93" s="18">
        <v>288000</v>
      </c>
      <c r="F93" s="18">
        <v>306000</v>
      </c>
      <c r="G93" s="18">
        <v>238000</v>
      </c>
      <c r="H93" s="18">
        <v>701000</v>
      </c>
      <c r="I93" s="18">
        <v>288000</v>
      </c>
      <c r="J93" s="38">
        <f>SUM(J94+J95)</f>
        <v>419000</v>
      </c>
      <c r="K93" s="38">
        <f t="shared" ref="K93:N93" si="60">SUM(K94+K95)</f>
        <v>150088.19</v>
      </c>
      <c r="L93" s="38">
        <f t="shared" si="60"/>
        <v>0</v>
      </c>
      <c r="M93" s="38">
        <f t="shared" si="60"/>
        <v>0</v>
      </c>
      <c r="N93" s="38">
        <f t="shared" si="60"/>
        <v>677000</v>
      </c>
      <c r="O93" s="38">
        <f t="shared" ref="O93:P93" si="61">SUM(O94+O95)</f>
        <v>679000</v>
      </c>
      <c r="P93" s="38">
        <f t="shared" si="61"/>
        <v>827000</v>
      </c>
      <c r="Q93" s="38">
        <f>SUM(Q94:Q95)</f>
        <v>944000</v>
      </c>
      <c r="R93" s="38">
        <f>SUM(R94:R95)</f>
        <v>362818.74</v>
      </c>
      <c r="S93" s="38">
        <f>SUM(S94:S95)</f>
        <v>1083000</v>
      </c>
      <c r="T93" s="68">
        <f t="shared" si="53"/>
        <v>114.72457627118644</v>
      </c>
    </row>
    <row r="94" spans="1:20">
      <c r="A94" s="109">
        <v>381</v>
      </c>
      <c r="B94" s="104" t="s">
        <v>137</v>
      </c>
      <c r="C94" s="18">
        <v>228000</v>
      </c>
      <c r="D94" s="18">
        <v>281000</v>
      </c>
      <c r="E94" s="18"/>
      <c r="F94" s="18"/>
      <c r="G94" s="18">
        <v>228000</v>
      </c>
      <c r="H94" s="18">
        <v>281000</v>
      </c>
      <c r="I94" s="18"/>
      <c r="J94" s="38">
        <v>379000</v>
      </c>
      <c r="K94" s="38">
        <v>150088.19</v>
      </c>
      <c r="L94" s="38"/>
      <c r="M94" s="38"/>
      <c r="N94" s="38">
        <v>657000</v>
      </c>
      <c r="O94" s="38">
        <v>659000</v>
      </c>
      <c r="P94" s="38">
        <v>777000</v>
      </c>
      <c r="Q94" s="38">
        <v>844000</v>
      </c>
      <c r="R94" s="38">
        <v>362818.74</v>
      </c>
      <c r="S94" s="38">
        <v>898000</v>
      </c>
      <c r="T94" s="68">
        <f t="shared" si="53"/>
        <v>106.39810426540284</v>
      </c>
    </row>
    <row r="95" spans="1:20">
      <c r="A95" s="109">
        <v>382</v>
      </c>
      <c r="B95" s="104" t="s">
        <v>384</v>
      </c>
      <c r="C95" s="18">
        <v>10000</v>
      </c>
      <c r="D95" s="18">
        <v>420000</v>
      </c>
      <c r="E95" s="18"/>
      <c r="F95" s="18"/>
      <c r="G95" s="18">
        <v>10000</v>
      </c>
      <c r="H95" s="18">
        <v>420000</v>
      </c>
      <c r="I95" s="18"/>
      <c r="J95" s="38">
        <v>40000</v>
      </c>
      <c r="K95" s="38">
        <v>0</v>
      </c>
      <c r="L95" s="38"/>
      <c r="M95" s="38"/>
      <c r="N95" s="38">
        <v>20000</v>
      </c>
      <c r="O95" s="38">
        <v>20000</v>
      </c>
      <c r="P95" s="38">
        <v>50000</v>
      </c>
      <c r="Q95" s="38">
        <v>100000</v>
      </c>
      <c r="R95" s="38"/>
      <c r="S95" s="38">
        <v>185000</v>
      </c>
      <c r="T95" s="68">
        <f t="shared" si="53"/>
        <v>185</v>
      </c>
    </row>
    <row r="96" spans="1:20">
      <c r="A96" s="110">
        <v>4</v>
      </c>
      <c r="B96" s="105" t="s">
        <v>21</v>
      </c>
      <c r="C96" s="19">
        <v>831000</v>
      </c>
      <c r="D96" s="19">
        <v>830000</v>
      </c>
      <c r="E96" s="19">
        <v>1170000</v>
      </c>
      <c r="F96" s="19">
        <v>1223000</v>
      </c>
      <c r="G96" s="19">
        <v>831000</v>
      </c>
      <c r="H96" s="19">
        <v>830000</v>
      </c>
      <c r="I96" s="19">
        <v>1170000</v>
      </c>
      <c r="J96" s="39">
        <f>SUM(J97,J99)</f>
        <v>1312020</v>
      </c>
      <c r="K96" s="39">
        <f t="shared" ref="K96:N96" si="62">SUM(K97,K99)</f>
        <v>91375.930000000008</v>
      </c>
      <c r="L96" s="39">
        <f t="shared" si="62"/>
        <v>0</v>
      </c>
      <c r="M96" s="39">
        <f t="shared" si="62"/>
        <v>0</v>
      </c>
      <c r="N96" s="39">
        <f t="shared" si="62"/>
        <v>1152500</v>
      </c>
      <c r="O96" s="39">
        <f t="shared" ref="O96:P96" si="63">SUM(O97,O99)</f>
        <v>1797500</v>
      </c>
      <c r="P96" s="39">
        <f t="shared" si="63"/>
        <v>2587500</v>
      </c>
      <c r="Q96" s="39">
        <f>SUM(Q97,Q99)</f>
        <v>2557000</v>
      </c>
      <c r="R96" s="39">
        <f t="shared" ref="R96:S96" si="64">SUM(R97,R99)</f>
        <v>314677.45999999996</v>
      </c>
      <c r="S96" s="39">
        <f t="shared" si="64"/>
        <v>2920000</v>
      </c>
      <c r="T96" s="69">
        <f>SUM(S96/Q96*100)</f>
        <v>114.19632381697302</v>
      </c>
    </row>
    <row r="97" spans="1:20">
      <c r="A97" s="111">
        <v>41</v>
      </c>
      <c r="B97" s="96" t="s">
        <v>305</v>
      </c>
      <c r="C97" s="40"/>
      <c r="D97" s="40"/>
      <c r="E97" s="40"/>
      <c r="F97" s="40"/>
      <c r="G97" s="40"/>
      <c r="H97" s="40"/>
      <c r="I97" s="40"/>
      <c r="J97" s="95">
        <v>137020</v>
      </c>
      <c r="K97" s="39"/>
      <c r="L97" s="39"/>
      <c r="M97" s="39"/>
      <c r="N97" s="38">
        <v>100000</v>
      </c>
      <c r="O97" s="38">
        <f>SUM(O98)</f>
        <v>200000</v>
      </c>
      <c r="P97" s="38">
        <f>SUM(P98)</f>
        <v>200000</v>
      </c>
      <c r="Q97" s="38">
        <f>SUM(Q98)</f>
        <v>100000</v>
      </c>
      <c r="R97" s="38">
        <f>SUM(R98)</f>
        <v>0</v>
      </c>
      <c r="S97" s="38">
        <f>SUM(S98)</f>
        <v>0</v>
      </c>
      <c r="T97" s="68">
        <f>SUM(S97/Q97*100)</f>
        <v>0</v>
      </c>
    </row>
    <row r="98" spans="1:20">
      <c r="A98" s="111">
        <v>411</v>
      </c>
      <c r="B98" s="96" t="s">
        <v>305</v>
      </c>
      <c r="C98" s="40"/>
      <c r="D98" s="40"/>
      <c r="E98" s="40"/>
      <c r="F98" s="40"/>
      <c r="G98" s="40"/>
      <c r="H98" s="40"/>
      <c r="I98" s="40"/>
      <c r="J98" s="95"/>
      <c r="K98" s="39"/>
      <c r="L98" s="39"/>
      <c r="M98" s="39"/>
      <c r="N98" s="38"/>
      <c r="O98" s="38">
        <v>200000</v>
      </c>
      <c r="P98" s="38">
        <v>200000</v>
      </c>
      <c r="Q98" s="38">
        <v>100000</v>
      </c>
      <c r="R98" s="38"/>
      <c r="S98" s="38">
        <v>0</v>
      </c>
      <c r="T98" s="68">
        <f t="shared" ref="T98:T103" si="65">SUM(S98/Q98*100)</f>
        <v>0</v>
      </c>
    </row>
    <row r="99" spans="1:20">
      <c r="A99" s="109">
        <v>42</v>
      </c>
      <c r="B99" s="104" t="s">
        <v>22</v>
      </c>
      <c r="C99" s="18">
        <v>831000</v>
      </c>
      <c r="D99" s="18">
        <v>830000</v>
      </c>
      <c r="E99" s="18">
        <v>1170000</v>
      </c>
      <c r="F99" s="18">
        <v>1223000</v>
      </c>
      <c r="G99" s="18">
        <v>831000</v>
      </c>
      <c r="H99" s="18">
        <v>830000</v>
      </c>
      <c r="I99" s="18">
        <v>1170000</v>
      </c>
      <c r="J99" s="38">
        <f>SUM(J100+J101+J102)</f>
        <v>1175000</v>
      </c>
      <c r="K99" s="38">
        <f t="shared" ref="K99:M99" si="66">SUM(K100+K101+K102)</f>
        <v>91375.930000000008</v>
      </c>
      <c r="L99" s="38">
        <f t="shared" si="66"/>
        <v>0</v>
      </c>
      <c r="M99" s="38">
        <f t="shared" si="66"/>
        <v>0</v>
      </c>
      <c r="N99" s="38">
        <f>SUM(N100+N101+N102+N103)</f>
        <v>1052500</v>
      </c>
      <c r="O99" s="38">
        <f>SUM(O100+O101+O102+O103)</f>
        <v>1597500</v>
      </c>
      <c r="P99" s="38">
        <f>SUM(P100+P101+P102+P103)</f>
        <v>2387500</v>
      </c>
      <c r="Q99" s="38">
        <f>SUM(Q100+Q101+Q102+Q103)</f>
        <v>2457000</v>
      </c>
      <c r="R99" s="38">
        <f>SUM(R100:R103)</f>
        <v>314677.45999999996</v>
      </c>
      <c r="S99" s="38">
        <f>SUM(S100:S103)</f>
        <v>2920000</v>
      </c>
      <c r="T99" s="68">
        <f t="shared" si="65"/>
        <v>118.84411884411885</v>
      </c>
    </row>
    <row r="100" spans="1:20">
      <c r="A100" s="109">
        <v>421</v>
      </c>
      <c r="B100" s="104" t="s">
        <v>138</v>
      </c>
      <c r="C100" s="18">
        <v>695000</v>
      </c>
      <c r="D100" s="18">
        <v>775000</v>
      </c>
      <c r="E100" s="18"/>
      <c r="F100" s="18"/>
      <c r="G100" s="18">
        <v>695000</v>
      </c>
      <c r="H100" s="18">
        <v>775000</v>
      </c>
      <c r="I100" s="18"/>
      <c r="J100" s="38">
        <v>1125000</v>
      </c>
      <c r="K100" s="38"/>
      <c r="L100" s="38"/>
      <c r="M100" s="38"/>
      <c r="N100" s="38">
        <v>850000</v>
      </c>
      <c r="O100" s="38">
        <v>1350000</v>
      </c>
      <c r="P100" s="38">
        <v>1700000</v>
      </c>
      <c r="Q100" s="38">
        <v>2200000</v>
      </c>
      <c r="R100" s="38">
        <v>300247.48</v>
      </c>
      <c r="S100" s="38">
        <v>2098000</v>
      </c>
      <c r="T100" s="68">
        <f t="shared" si="65"/>
        <v>95.36363636363636</v>
      </c>
    </row>
    <row r="101" spans="1:20">
      <c r="A101" s="109">
        <v>422</v>
      </c>
      <c r="B101" s="104" t="s">
        <v>139</v>
      </c>
      <c r="C101" s="18">
        <v>136000</v>
      </c>
      <c r="D101" s="18">
        <v>55000</v>
      </c>
      <c r="E101" s="18"/>
      <c r="F101" s="18"/>
      <c r="G101" s="18">
        <v>136000</v>
      </c>
      <c r="H101" s="18">
        <v>55000</v>
      </c>
      <c r="I101" s="18"/>
      <c r="J101" s="38">
        <v>50000</v>
      </c>
      <c r="K101" s="38">
        <v>2654.1</v>
      </c>
      <c r="L101" s="38"/>
      <c r="M101" s="38"/>
      <c r="N101" s="38">
        <v>60000</v>
      </c>
      <c r="O101" s="38">
        <v>110000</v>
      </c>
      <c r="P101" s="38">
        <v>150000</v>
      </c>
      <c r="Q101" s="38">
        <v>157000</v>
      </c>
      <c r="R101" s="38">
        <v>14429.98</v>
      </c>
      <c r="S101" s="38">
        <v>657000</v>
      </c>
      <c r="T101" s="68">
        <f t="shared" si="65"/>
        <v>418.47133757961785</v>
      </c>
    </row>
    <row r="102" spans="1:20">
      <c r="A102" s="109">
        <v>423</v>
      </c>
      <c r="B102" s="104" t="s">
        <v>290</v>
      </c>
      <c r="C102" s="18"/>
      <c r="D102" s="18"/>
      <c r="E102" s="18"/>
      <c r="F102" s="18"/>
      <c r="G102" s="18"/>
      <c r="H102" s="18"/>
      <c r="I102" s="18"/>
      <c r="J102" s="38">
        <v>0</v>
      </c>
      <c r="K102" s="38">
        <v>88721.83</v>
      </c>
      <c r="L102" s="38"/>
      <c r="M102" s="38"/>
      <c r="N102" s="38">
        <v>42500</v>
      </c>
      <c r="O102" s="38">
        <v>22500</v>
      </c>
      <c r="P102" s="38">
        <v>422500</v>
      </c>
      <c r="Q102" s="38">
        <v>100000</v>
      </c>
      <c r="R102" s="38"/>
      <c r="S102" s="38">
        <v>150000</v>
      </c>
      <c r="T102" s="68">
        <f t="shared" si="65"/>
        <v>150</v>
      </c>
    </row>
    <row r="103" spans="1:20" s="98" customFormat="1">
      <c r="A103" s="112">
        <v>426</v>
      </c>
      <c r="B103" s="106" t="s">
        <v>308</v>
      </c>
      <c r="C103" s="97"/>
      <c r="D103" s="97"/>
      <c r="E103" s="97"/>
      <c r="F103" s="97"/>
      <c r="G103" s="97"/>
      <c r="H103" s="97"/>
      <c r="I103" s="97"/>
      <c r="J103" s="67">
        <v>0</v>
      </c>
      <c r="K103" s="67"/>
      <c r="L103" s="67"/>
      <c r="M103" s="67"/>
      <c r="N103" s="67">
        <v>100000</v>
      </c>
      <c r="O103" s="67">
        <v>115000</v>
      </c>
      <c r="P103" s="67">
        <v>115000</v>
      </c>
      <c r="Q103" s="67"/>
      <c r="R103" s="67"/>
      <c r="S103" s="67">
        <v>15000</v>
      </c>
      <c r="T103" s="68" t="e">
        <f t="shared" si="65"/>
        <v>#DIV/0!</v>
      </c>
    </row>
    <row r="104" spans="1:20">
      <c r="A104" s="109" t="s">
        <v>110</v>
      </c>
      <c r="B104" s="104"/>
      <c r="C104" s="18"/>
      <c r="D104" s="18"/>
      <c r="E104" s="18"/>
      <c r="F104" s="18"/>
      <c r="G104" s="18"/>
      <c r="H104" s="18"/>
      <c r="I104" s="1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68"/>
    </row>
    <row r="105" spans="1:20" hidden="1">
      <c r="A105" s="110">
        <v>8</v>
      </c>
      <c r="B105" s="105" t="s">
        <v>140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69">
        <v>0</v>
      </c>
    </row>
    <row r="106" spans="1:20" hidden="1">
      <c r="A106" s="111">
        <v>83</v>
      </c>
      <c r="B106" s="107" t="s">
        <v>149</v>
      </c>
      <c r="C106" s="40"/>
      <c r="D106" s="40"/>
      <c r="E106" s="40"/>
      <c r="F106" s="40"/>
      <c r="G106" s="40"/>
      <c r="H106" s="40"/>
      <c r="I106" s="40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68"/>
    </row>
    <row r="107" spans="1:20" hidden="1">
      <c r="A107" s="111">
        <v>84</v>
      </c>
      <c r="B107" s="107" t="s">
        <v>145</v>
      </c>
      <c r="C107" s="40"/>
      <c r="D107" s="40"/>
      <c r="E107" s="40"/>
      <c r="F107" s="40"/>
      <c r="G107" s="40"/>
      <c r="H107" s="40"/>
      <c r="I107" s="40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68"/>
    </row>
    <row r="108" spans="1:20" hidden="1">
      <c r="A108" s="110">
        <v>5</v>
      </c>
      <c r="B108" s="105" t="s">
        <v>23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69">
        <v>0</v>
      </c>
    </row>
    <row r="109" spans="1:20" hidden="1">
      <c r="A109" s="109"/>
      <c r="B109" s="104"/>
      <c r="C109" s="18"/>
      <c r="D109" s="18"/>
      <c r="E109" s="18"/>
      <c r="F109" s="18"/>
      <c r="G109" s="18"/>
      <c r="H109" s="18"/>
      <c r="I109" s="1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68"/>
    </row>
    <row r="110" spans="1:20" hidden="1">
      <c r="A110" s="109"/>
      <c r="B110" s="104"/>
      <c r="C110" s="18"/>
      <c r="D110" s="18"/>
      <c r="E110" s="18"/>
      <c r="F110" s="18"/>
      <c r="G110" s="18"/>
      <c r="H110" s="18"/>
      <c r="I110" s="1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68"/>
    </row>
    <row r="111" spans="1:20">
      <c r="A111" s="109" t="s">
        <v>141</v>
      </c>
      <c r="B111" s="104"/>
      <c r="C111" s="18"/>
      <c r="D111" s="18"/>
      <c r="E111" s="18"/>
      <c r="F111" s="18"/>
      <c r="G111" s="18"/>
      <c r="H111" s="18"/>
      <c r="I111" s="1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68"/>
    </row>
    <row r="112" spans="1:20">
      <c r="A112" s="110">
        <v>9</v>
      </c>
      <c r="B112" s="105" t="s">
        <v>142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f t="shared" ref="O112:R113" si="67">SUM(O113)</f>
        <v>0</v>
      </c>
      <c r="P112" s="39">
        <f t="shared" si="67"/>
        <v>1866904</v>
      </c>
      <c r="Q112" s="39">
        <f t="shared" si="67"/>
        <v>1000000</v>
      </c>
      <c r="R112" s="39">
        <f>SUM(R113)</f>
        <v>1027568.27</v>
      </c>
      <c r="S112" s="39">
        <f t="shared" ref="S112:T113" si="68">SUM(S113)</f>
        <v>1669470</v>
      </c>
      <c r="T112" s="69">
        <f t="shared" si="68"/>
        <v>0</v>
      </c>
    </row>
    <row r="113" spans="1:20">
      <c r="A113" s="109">
        <v>92</v>
      </c>
      <c r="B113" s="104" t="s">
        <v>24</v>
      </c>
      <c r="C113" s="18"/>
      <c r="D113" s="18">
        <v>0</v>
      </c>
      <c r="E113" s="18"/>
      <c r="F113" s="18"/>
      <c r="G113" s="18"/>
      <c r="H113" s="18">
        <v>0</v>
      </c>
      <c r="I113" s="18"/>
      <c r="J113" s="38"/>
      <c r="K113" s="38"/>
      <c r="L113" s="38"/>
      <c r="M113" s="38"/>
      <c r="N113" s="38"/>
      <c r="O113" s="38">
        <f t="shared" si="67"/>
        <v>0</v>
      </c>
      <c r="P113" s="38">
        <f t="shared" si="67"/>
        <v>1866904</v>
      </c>
      <c r="Q113" s="38">
        <f t="shared" si="67"/>
        <v>1000000</v>
      </c>
      <c r="R113" s="38">
        <f t="shared" si="67"/>
        <v>1027568.27</v>
      </c>
      <c r="S113" s="38">
        <f t="shared" si="68"/>
        <v>1669470</v>
      </c>
      <c r="T113" s="68">
        <f t="shared" si="68"/>
        <v>0</v>
      </c>
    </row>
    <row r="114" spans="1:20" ht="13.5" thickBot="1">
      <c r="A114" s="113">
        <v>922</v>
      </c>
      <c r="B114" s="114" t="s">
        <v>143</v>
      </c>
      <c r="C114" s="99"/>
      <c r="D114" s="99"/>
      <c r="E114" s="99"/>
      <c r="F114" s="99"/>
      <c r="G114" s="99"/>
      <c r="H114" s="99"/>
      <c r="I114" s="99"/>
      <c r="J114" s="61"/>
      <c r="K114" s="61"/>
      <c r="L114" s="61"/>
      <c r="M114" s="61"/>
      <c r="N114" s="61"/>
      <c r="O114" s="61">
        <v>0</v>
      </c>
      <c r="P114" s="61">
        <v>1866904</v>
      </c>
      <c r="Q114" s="61">
        <v>1000000</v>
      </c>
      <c r="R114" s="61">
        <v>1027568.27</v>
      </c>
      <c r="S114" s="61">
        <v>1669470</v>
      </c>
      <c r="T114" s="100">
        <v>0</v>
      </c>
    </row>
  </sheetData>
  <mergeCells count="30">
    <mergeCell ref="A11:B11"/>
    <mergeCell ref="H11:I11"/>
    <mergeCell ref="H8:I8"/>
    <mergeCell ref="A9:B9"/>
    <mergeCell ref="H9:I9"/>
    <mergeCell ref="A10:B10"/>
    <mergeCell ref="H10:I10"/>
    <mergeCell ref="A18:B18"/>
    <mergeCell ref="H18:I18"/>
    <mergeCell ref="A12:B12"/>
    <mergeCell ref="H12:I12"/>
    <mergeCell ref="J12:K12"/>
    <mergeCell ref="A13:B13"/>
    <mergeCell ref="H13:I13"/>
    <mergeCell ref="A14:B14"/>
    <mergeCell ref="H14:I14"/>
    <mergeCell ref="A15:B15"/>
    <mergeCell ref="H15:I15"/>
    <mergeCell ref="A16:K16"/>
    <mergeCell ref="H17:I17"/>
    <mergeCell ref="A23:B23"/>
    <mergeCell ref="H23:I23"/>
    <mergeCell ref="A24:B24"/>
    <mergeCell ref="H24:I24"/>
    <mergeCell ref="A19:B19"/>
    <mergeCell ref="H19:I19"/>
    <mergeCell ref="A20:K20"/>
    <mergeCell ref="H21:I21"/>
    <mergeCell ref="A22:B22"/>
    <mergeCell ref="H22:I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9" orientation="landscape" verticalDpi="180" r:id="rId1"/>
  <headerFooter alignWithMargins="0"/>
  <rowBreaks count="2" manualBreakCount="2">
    <brk id="2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5"/>
  <sheetViews>
    <sheetView topLeftCell="H1" zoomScaleSheetLayoutView="115" workbookViewId="0">
      <selection activeCell="AJ15" sqref="AJ15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8.28515625" customWidth="1"/>
    <col min="9" max="9" width="7" style="1" customWidth="1"/>
    <col min="10" max="10" width="45.5703125" customWidth="1"/>
    <col min="11" max="11" width="11.7109375" style="6" hidden="1" customWidth="1"/>
    <col min="12" max="12" width="11.85546875" style="6" hidden="1" customWidth="1"/>
    <col min="13" max="13" width="11.5703125" style="6" hidden="1" customWidth="1"/>
    <col min="14" max="14" width="11.7109375" style="6" hidden="1" customWidth="1"/>
    <col min="15" max="15" width="11.85546875" style="6" hidden="1" customWidth="1"/>
    <col min="16" max="16" width="12.28515625" style="6" hidden="1" customWidth="1"/>
    <col min="17" max="20" width="13.85546875" style="6" hidden="1" customWidth="1"/>
    <col min="21" max="21" width="6.5703125" style="47" hidden="1" customWidth="1"/>
    <col min="22" max="22" width="11.7109375" style="47" hidden="1" customWidth="1"/>
    <col min="23" max="23" width="13.7109375" style="6" hidden="1" customWidth="1"/>
    <col min="24" max="24" width="13.28515625" style="6" hidden="1" customWidth="1"/>
    <col min="25" max="25" width="18.7109375" style="6" hidden="1" customWidth="1"/>
    <col min="26" max="26" width="15.140625" style="6" hidden="1" customWidth="1"/>
    <col min="27" max="31" width="14.7109375" style="125" hidden="1" customWidth="1"/>
    <col min="32" max="32" width="14.5703125" style="125" hidden="1" customWidth="1"/>
    <col min="33" max="33" width="13.85546875" style="6" hidden="1" customWidth="1"/>
    <col min="34" max="34" width="4.85546875" style="6" hidden="1" customWidth="1"/>
    <col min="35" max="35" width="15.42578125" style="6" customWidth="1"/>
    <col min="36" max="36" width="12.28515625" style="6" customWidth="1"/>
    <col min="37" max="37" width="16" style="6" customWidth="1"/>
  </cols>
  <sheetData>
    <row r="1" spans="1:37" ht="18">
      <c r="A1" s="3" t="s">
        <v>0</v>
      </c>
      <c r="B1" s="4"/>
      <c r="I1" s="3"/>
      <c r="J1" s="4"/>
    </row>
    <row r="2" spans="1:37" ht="18">
      <c r="A2" s="3"/>
      <c r="B2" s="4"/>
      <c r="I2" s="3"/>
      <c r="J2" s="4" t="s">
        <v>39</v>
      </c>
    </row>
    <row r="4" spans="1:37" ht="9.75" customHeight="1" thickBot="1"/>
    <row r="5" spans="1:37" s="20" customFormat="1" ht="30" customHeight="1" thickBot="1">
      <c r="A5" s="21" t="s">
        <v>85</v>
      </c>
      <c r="B5" s="7" t="s">
        <v>87</v>
      </c>
      <c r="C5" s="7" t="s">
        <v>89</v>
      </c>
      <c r="D5" s="7" t="s">
        <v>86</v>
      </c>
      <c r="E5" s="7" t="s">
        <v>95</v>
      </c>
      <c r="F5" s="7" t="s">
        <v>88</v>
      </c>
      <c r="G5" s="33" t="s">
        <v>96</v>
      </c>
      <c r="H5" s="21"/>
      <c r="I5" s="317" t="s">
        <v>40</v>
      </c>
      <c r="J5" s="231" t="s">
        <v>39</v>
      </c>
      <c r="K5" s="232" t="s">
        <v>98</v>
      </c>
      <c r="L5" s="232" t="s">
        <v>144</v>
      </c>
      <c r="M5" s="232" t="s">
        <v>226</v>
      </c>
      <c r="N5" s="232" t="s">
        <v>147</v>
      </c>
      <c r="O5" s="233" t="s">
        <v>259</v>
      </c>
      <c r="P5" s="232" t="s">
        <v>256</v>
      </c>
      <c r="Q5" s="232" t="s">
        <v>278</v>
      </c>
      <c r="R5" s="232" t="s">
        <v>257</v>
      </c>
      <c r="S5" s="232" t="s">
        <v>278</v>
      </c>
      <c r="T5" s="232" t="s">
        <v>283</v>
      </c>
      <c r="U5" s="234" t="s">
        <v>286</v>
      </c>
      <c r="V5" s="234" t="s">
        <v>258</v>
      </c>
      <c r="W5" s="235" t="s">
        <v>283</v>
      </c>
      <c r="X5" s="235" t="s">
        <v>302</v>
      </c>
      <c r="Y5" s="235" t="s">
        <v>353</v>
      </c>
      <c r="Z5" s="235" t="s">
        <v>386</v>
      </c>
      <c r="AA5" s="235" t="s">
        <v>368</v>
      </c>
      <c r="AB5" s="235"/>
      <c r="AC5" s="235" t="s">
        <v>445</v>
      </c>
      <c r="AD5" s="235" t="s">
        <v>460</v>
      </c>
      <c r="AE5" s="235" t="s">
        <v>458</v>
      </c>
      <c r="AF5" s="301" t="s">
        <v>499</v>
      </c>
      <c r="AG5" s="235" t="s">
        <v>446</v>
      </c>
      <c r="AH5" s="235" t="s">
        <v>410</v>
      </c>
      <c r="AI5" s="258" t="s">
        <v>368</v>
      </c>
      <c r="AJ5" s="235" t="s">
        <v>489</v>
      </c>
      <c r="AK5" s="285" t="s">
        <v>278</v>
      </c>
    </row>
    <row r="6" spans="1:37" s="28" customFormat="1" ht="11.25" customHeight="1">
      <c r="A6" s="54"/>
      <c r="B6" s="55"/>
      <c r="C6" s="55"/>
      <c r="D6" s="55"/>
      <c r="E6" s="55"/>
      <c r="F6" s="55"/>
      <c r="G6" s="56"/>
      <c r="H6" s="54"/>
      <c r="I6" s="291">
        <v>1</v>
      </c>
      <c r="J6" s="291">
        <v>2</v>
      </c>
      <c r="K6" s="291">
        <v>1</v>
      </c>
      <c r="L6" s="291"/>
      <c r="M6" s="291"/>
      <c r="N6" s="291">
        <v>3</v>
      </c>
      <c r="O6" s="291"/>
      <c r="P6" s="291">
        <v>4</v>
      </c>
      <c r="Q6" s="291"/>
      <c r="R6" s="291">
        <v>3</v>
      </c>
      <c r="S6" s="291">
        <v>4</v>
      </c>
      <c r="T6" s="291">
        <v>7</v>
      </c>
      <c r="U6" s="292">
        <v>8</v>
      </c>
      <c r="V6" s="292">
        <v>3</v>
      </c>
      <c r="W6" s="291">
        <v>4</v>
      </c>
      <c r="X6" s="291">
        <v>3</v>
      </c>
      <c r="Y6" s="291"/>
      <c r="Z6" s="291">
        <v>3</v>
      </c>
      <c r="AA6" s="291">
        <v>4</v>
      </c>
      <c r="AB6" s="291"/>
      <c r="AC6" s="291"/>
      <c r="AD6" s="291"/>
      <c r="AE6" s="291"/>
      <c r="AF6" s="291"/>
      <c r="AG6" s="293">
        <v>5</v>
      </c>
      <c r="AH6" s="294"/>
      <c r="AI6" s="294"/>
      <c r="AJ6" s="294"/>
      <c r="AK6" s="319"/>
    </row>
    <row r="7" spans="1:37">
      <c r="A7" s="29"/>
      <c r="B7" s="30"/>
      <c r="C7" s="30"/>
      <c r="D7" s="30"/>
      <c r="E7" s="30"/>
      <c r="F7" s="30"/>
      <c r="G7" s="34"/>
      <c r="H7" s="89"/>
      <c r="I7" s="307"/>
      <c r="J7" s="229" t="s">
        <v>41</v>
      </c>
      <c r="K7" s="230" t="e">
        <f>SUM(K8+#REF!+#REF!)</f>
        <v>#REF!</v>
      </c>
      <c r="L7" s="230" t="e">
        <f>SUM(L8+#REF!+#REF!)</f>
        <v>#REF!</v>
      </c>
      <c r="M7" s="230" t="e">
        <f>SUM(M8+#REF!+#REF!)</f>
        <v>#REF!</v>
      </c>
      <c r="N7" s="230" t="e">
        <f>SUM(N8)</f>
        <v>#REF!</v>
      </c>
      <c r="O7" s="230" t="e">
        <f>SUM(O8)</f>
        <v>#REF!</v>
      </c>
      <c r="P7" s="230" t="e">
        <f>SUM(P8)</f>
        <v>#REF!</v>
      </c>
      <c r="Q7" s="230" t="e">
        <f>SUM(Q8+#REF!)</f>
        <v>#REF!</v>
      </c>
      <c r="R7" s="230" t="e">
        <f>SUM(R8)</f>
        <v>#REF!</v>
      </c>
      <c r="S7" s="230" t="e">
        <f>SUM(S8)</f>
        <v>#REF!</v>
      </c>
      <c r="T7" s="230" t="e">
        <f t="shared" ref="T7:AI7" si="0">SUM(T8)</f>
        <v>#REF!</v>
      </c>
      <c r="U7" s="230" t="e">
        <f t="shared" si="0"/>
        <v>#REF!</v>
      </c>
      <c r="V7" s="230" t="e">
        <f t="shared" si="0"/>
        <v>#REF!</v>
      </c>
      <c r="W7" s="230">
        <f t="shared" si="0"/>
        <v>4708700</v>
      </c>
      <c r="X7" s="230">
        <f t="shared" si="0"/>
        <v>5827700</v>
      </c>
      <c r="Y7" s="230">
        <f t="shared" si="0"/>
        <v>2588742.52</v>
      </c>
      <c r="Z7" s="230">
        <f t="shared" si="0"/>
        <v>6100200</v>
      </c>
      <c r="AA7" s="230">
        <f t="shared" si="0"/>
        <v>5353000</v>
      </c>
      <c r="AB7" s="230">
        <f t="shared" si="0"/>
        <v>5263596</v>
      </c>
      <c r="AC7" s="230">
        <f t="shared" si="0"/>
        <v>5706530</v>
      </c>
      <c r="AD7" s="230">
        <f t="shared" si="0"/>
        <v>0</v>
      </c>
      <c r="AE7" s="230">
        <f t="shared" si="0"/>
        <v>0</v>
      </c>
      <c r="AF7" s="230">
        <f t="shared" si="0"/>
        <v>5706530</v>
      </c>
      <c r="AG7" s="230">
        <f t="shared" si="0"/>
        <v>1616265.3499999999</v>
      </c>
      <c r="AH7" s="230" t="e">
        <f t="shared" si="0"/>
        <v>#DIV/0!</v>
      </c>
      <c r="AI7" s="230">
        <f t="shared" si="0"/>
        <v>3027712.54</v>
      </c>
      <c r="AJ7" s="230">
        <f>SUM(AJ8+AJ82)</f>
        <v>7653500</v>
      </c>
      <c r="AK7" s="288">
        <f>SUM(AK8+AK82)</f>
        <v>2588313.84</v>
      </c>
    </row>
    <row r="8" spans="1:37">
      <c r="A8" s="29"/>
      <c r="B8" s="30"/>
      <c r="C8" s="30"/>
      <c r="D8" s="30"/>
      <c r="E8" s="30"/>
      <c r="F8" s="30"/>
      <c r="G8" s="34"/>
      <c r="H8" s="89"/>
      <c r="I8" s="308">
        <v>6</v>
      </c>
      <c r="J8" s="31"/>
      <c r="K8" s="32" t="e">
        <f t="shared" ref="K8:AK8" si="1">SUM(K9+K31+K54+K68)</f>
        <v>#REF!</v>
      </c>
      <c r="L8" s="32" t="e">
        <f t="shared" si="1"/>
        <v>#REF!</v>
      </c>
      <c r="M8" s="32" t="e">
        <f t="shared" si="1"/>
        <v>#REF!</v>
      </c>
      <c r="N8" s="32" t="e">
        <f t="shared" si="1"/>
        <v>#REF!</v>
      </c>
      <c r="O8" s="32" t="e">
        <f t="shared" si="1"/>
        <v>#REF!</v>
      </c>
      <c r="P8" s="32" t="e">
        <f t="shared" si="1"/>
        <v>#REF!</v>
      </c>
      <c r="Q8" s="32" t="e">
        <f t="shared" si="1"/>
        <v>#REF!</v>
      </c>
      <c r="R8" s="32" t="e">
        <f t="shared" si="1"/>
        <v>#REF!</v>
      </c>
      <c r="S8" s="32" t="e">
        <f t="shared" si="1"/>
        <v>#REF!</v>
      </c>
      <c r="T8" s="32" t="e">
        <f t="shared" si="1"/>
        <v>#REF!</v>
      </c>
      <c r="U8" s="32" t="e">
        <f t="shared" si="1"/>
        <v>#REF!</v>
      </c>
      <c r="V8" s="32" t="e">
        <f t="shared" si="1"/>
        <v>#REF!</v>
      </c>
      <c r="W8" s="32">
        <f t="shared" si="1"/>
        <v>4708700</v>
      </c>
      <c r="X8" s="32">
        <f t="shared" si="1"/>
        <v>5827700</v>
      </c>
      <c r="Y8" s="32">
        <f t="shared" si="1"/>
        <v>2588742.52</v>
      </c>
      <c r="Z8" s="32">
        <f t="shared" si="1"/>
        <v>6100200</v>
      </c>
      <c r="AA8" s="40">
        <f t="shared" si="1"/>
        <v>5353000</v>
      </c>
      <c r="AB8" s="40">
        <f t="shared" si="1"/>
        <v>5263596</v>
      </c>
      <c r="AC8" s="40">
        <f t="shared" si="1"/>
        <v>5706530</v>
      </c>
      <c r="AD8" s="40">
        <f t="shared" si="1"/>
        <v>0</v>
      </c>
      <c r="AE8" s="40">
        <f t="shared" si="1"/>
        <v>0</v>
      </c>
      <c r="AF8" s="40">
        <f t="shared" si="1"/>
        <v>5706530</v>
      </c>
      <c r="AG8" s="40">
        <f t="shared" si="1"/>
        <v>1616265.3499999999</v>
      </c>
      <c r="AH8" s="40" t="e">
        <f t="shared" si="1"/>
        <v>#DIV/0!</v>
      </c>
      <c r="AI8" s="40">
        <f t="shared" si="1"/>
        <v>3027712.54</v>
      </c>
      <c r="AJ8" s="40">
        <f t="shared" si="1"/>
        <v>6653500</v>
      </c>
      <c r="AK8" s="289">
        <f t="shared" si="1"/>
        <v>2488313.84</v>
      </c>
    </row>
    <row r="9" spans="1:37" s="2" customFormat="1">
      <c r="A9" s="145"/>
      <c r="B9" s="104"/>
      <c r="C9" s="104"/>
      <c r="D9" s="104"/>
      <c r="E9" s="104"/>
      <c r="F9" s="104"/>
      <c r="G9" s="146"/>
      <c r="H9" s="313" t="s">
        <v>501</v>
      </c>
      <c r="I9" s="309">
        <v>61</v>
      </c>
      <c r="J9" s="107" t="s">
        <v>42</v>
      </c>
      <c r="K9" s="40" t="e">
        <f t="shared" ref="K9:Y9" si="2">SUM(K10+K23+K26)</f>
        <v>#REF!</v>
      </c>
      <c r="L9" s="40" t="e">
        <f t="shared" si="2"/>
        <v>#REF!</v>
      </c>
      <c r="M9" s="40" t="e">
        <f t="shared" si="2"/>
        <v>#REF!</v>
      </c>
      <c r="N9" s="40">
        <f t="shared" si="2"/>
        <v>835000</v>
      </c>
      <c r="O9" s="40">
        <f t="shared" si="2"/>
        <v>835000</v>
      </c>
      <c r="P9" s="40">
        <f t="shared" si="2"/>
        <v>384000</v>
      </c>
      <c r="Q9" s="40">
        <f t="shared" si="2"/>
        <v>311760.62</v>
      </c>
      <c r="R9" s="40">
        <f t="shared" si="2"/>
        <v>624000</v>
      </c>
      <c r="S9" s="40">
        <f t="shared" si="2"/>
        <v>308222.23</v>
      </c>
      <c r="T9" s="40">
        <f t="shared" si="2"/>
        <v>0</v>
      </c>
      <c r="U9" s="40">
        <f t="shared" si="2"/>
        <v>463.92857142857144</v>
      </c>
      <c r="V9" s="40">
        <f t="shared" si="2"/>
        <v>586000</v>
      </c>
      <c r="W9" s="40">
        <f t="shared" si="2"/>
        <v>2974200</v>
      </c>
      <c r="X9" s="40">
        <f t="shared" si="2"/>
        <v>2973200</v>
      </c>
      <c r="Y9" s="40">
        <f t="shared" si="2"/>
        <v>1618714.81</v>
      </c>
      <c r="Z9" s="40">
        <f t="shared" ref="Z9" si="3">SUM(Z10+Z23+Z26)</f>
        <v>3020200</v>
      </c>
      <c r="AA9" s="40">
        <f>SUM(AA10+AA23+AA26)</f>
        <v>3080000</v>
      </c>
      <c r="AB9" s="40">
        <f>SUM(AB10+AB23+AB26)</f>
        <v>2522596</v>
      </c>
      <c r="AC9" s="40">
        <f t="shared" ref="AC9:AK9" si="4">SUM(AC10+AC23+AC26)</f>
        <v>2846530</v>
      </c>
      <c r="AD9" s="40">
        <f t="shared" si="4"/>
        <v>0</v>
      </c>
      <c r="AE9" s="40">
        <f t="shared" si="4"/>
        <v>0</v>
      </c>
      <c r="AF9" s="40">
        <f t="shared" si="4"/>
        <v>2846530</v>
      </c>
      <c r="AG9" s="40">
        <f t="shared" si="4"/>
        <v>1010423.5</v>
      </c>
      <c r="AH9" s="40" t="e">
        <f t="shared" si="4"/>
        <v>#DIV/0!</v>
      </c>
      <c r="AI9" s="40">
        <f t="shared" si="4"/>
        <v>2421385.89</v>
      </c>
      <c r="AJ9" s="40">
        <f t="shared" si="4"/>
        <v>858000</v>
      </c>
      <c r="AK9" s="289">
        <f t="shared" si="4"/>
        <v>388415.27999999997</v>
      </c>
    </row>
    <row r="10" spans="1:37">
      <c r="A10" s="8"/>
      <c r="B10" s="9"/>
      <c r="C10" s="9"/>
      <c r="D10" s="9"/>
      <c r="E10" s="9"/>
      <c r="F10" s="9"/>
      <c r="G10" s="35"/>
      <c r="H10" s="8"/>
      <c r="I10" s="310">
        <v>611</v>
      </c>
      <c r="J10" s="9" t="s">
        <v>43</v>
      </c>
      <c r="K10" s="10" t="e">
        <f>SUM(K11+K15+K18+#REF!+K20)</f>
        <v>#REF!</v>
      </c>
      <c r="L10" s="10" t="e">
        <f>SUM(L11+L15+L18+#REF!+L20)</f>
        <v>#REF!</v>
      </c>
      <c r="M10" s="10" t="e">
        <f>SUM(M11+M15+M18+#REF!+M20)</f>
        <v>#REF!</v>
      </c>
      <c r="N10" s="10">
        <f t="shared" ref="N10:AB10" si="5">SUM(N11+N15+N18+N20)</f>
        <v>805000</v>
      </c>
      <c r="O10" s="10">
        <f t="shared" si="5"/>
        <v>805000</v>
      </c>
      <c r="P10" s="10">
        <f t="shared" si="5"/>
        <v>355000</v>
      </c>
      <c r="Q10" s="10">
        <f t="shared" si="5"/>
        <v>302840.36</v>
      </c>
      <c r="R10" s="10">
        <f t="shared" si="5"/>
        <v>600000</v>
      </c>
      <c r="S10" s="10">
        <f t="shared" si="5"/>
        <v>290109.38</v>
      </c>
      <c r="T10" s="10">
        <f t="shared" si="5"/>
        <v>0</v>
      </c>
      <c r="U10" s="10">
        <f t="shared" si="5"/>
        <v>171.42857142857142</v>
      </c>
      <c r="V10" s="10">
        <f t="shared" si="5"/>
        <v>552000</v>
      </c>
      <c r="W10" s="10">
        <f t="shared" si="5"/>
        <v>2735200</v>
      </c>
      <c r="X10" s="10">
        <f t="shared" si="5"/>
        <v>2735200</v>
      </c>
      <c r="Y10" s="10">
        <f t="shared" si="5"/>
        <v>1570787.36</v>
      </c>
      <c r="Z10" s="10">
        <f t="shared" ref="Z10" si="6">SUM(Z11+Z15+Z18+Z20)</f>
        <v>2935200</v>
      </c>
      <c r="AA10" s="10">
        <f t="shared" si="5"/>
        <v>2822000</v>
      </c>
      <c r="AB10" s="10">
        <f t="shared" si="5"/>
        <v>2264596</v>
      </c>
      <c r="AC10" s="10">
        <f t="shared" ref="AC10:AJ10" si="7">SUM(AC11+AC15+AC18+AC20)</f>
        <v>2590530</v>
      </c>
      <c r="AD10" s="10">
        <f t="shared" si="7"/>
        <v>0</v>
      </c>
      <c r="AE10" s="10">
        <f t="shared" si="7"/>
        <v>0</v>
      </c>
      <c r="AF10" s="10">
        <f t="shared" si="7"/>
        <v>2590530</v>
      </c>
      <c r="AG10" s="10">
        <f t="shared" si="7"/>
        <v>975270.94</v>
      </c>
      <c r="AH10" s="10" t="e">
        <f t="shared" si="7"/>
        <v>#DIV/0!</v>
      </c>
      <c r="AI10" s="10">
        <f t="shared" si="7"/>
        <v>2373142.81</v>
      </c>
      <c r="AJ10" s="10">
        <f t="shared" si="7"/>
        <v>782000</v>
      </c>
      <c r="AK10" s="290">
        <f>SUM(AK11+AK15+AK18+AK20-AK22)</f>
        <v>358480.18</v>
      </c>
    </row>
    <row r="11" spans="1:37">
      <c r="A11" s="11" t="s">
        <v>85</v>
      </c>
      <c r="B11" s="9"/>
      <c r="C11" s="9"/>
      <c r="D11" s="9"/>
      <c r="E11" s="9"/>
      <c r="F11" s="9"/>
      <c r="G11" s="35"/>
      <c r="H11" s="8"/>
      <c r="I11" s="310">
        <v>6111</v>
      </c>
      <c r="J11" s="9" t="s">
        <v>45</v>
      </c>
      <c r="K11" s="10">
        <f t="shared" ref="K11:V11" si="8">SUM(K12)</f>
        <v>1713113.72</v>
      </c>
      <c r="L11" s="10">
        <f t="shared" si="8"/>
        <v>1600000</v>
      </c>
      <c r="M11" s="10">
        <f t="shared" si="8"/>
        <v>1600000</v>
      </c>
      <c r="N11" s="10">
        <f t="shared" si="8"/>
        <v>800000</v>
      </c>
      <c r="O11" s="10">
        <f t="shared" si="8"/>
        <v>800000</v>
      </c>
      <c r="P11" s="10">
        <f t="shared" si="8"/>
        <v>350000</v>
      </c>
      <c r="Q11" s="10">
        <f t="shared" si="8"/>
        <v>302840.36</v>
      </c>
      <c r="R11" s="10">
        <f t="shared" si="8"/>
        <v>600000</v>
      </c>
      <c r="S11" s="10">
        <f t="shared" si="8"/>
        <v>289251.07</v>
      </c>
      <c r="T11" s="10">
        <f t="shared" si="8"/>
        <v>0</v>
      </c>
      <c r="U11" s="10">
        <f t="shared" si="8"/>
        <v>171.42857142857142</v>
      </c>
      <c r="V11" s="10">
        <f t="shared" si="8"/>
        <v>550000</v>
      </c>
      <c r="W11" s="10">
        <f>SUM(W12:W14)</f>
        <v>2733200</v>
      </c>
      <c r="X11" s="10">
        <f t="shared" ref="X11:AB11" si="9">SUM(X12:X14)</f>
        <v>2733200</v>
      </c>
      <c r="Y11" s="10">
        <f t="shared" si="9"/>
        <v>1570787.36</v>
      </c>
      <c r="Z11" s="10">
        <v>2933200</v>
      </c>
      <c r="AA11" s="10">
        <f t="shared" si="9"/>
        <v>2820000</v>
      </c>
      <c r="AB11" s="10">
        <f t="shared" si="9"/>
        <v>2262596</v>
      </c>
      <c r="AC11" s="10">
        <f t="shared" ref="AC11:AK11" si="10">SUM(AC12:AC14)</f>
        <v>2588530</v>
      </c>
      <c r="AD11" s="10">
        <f t="shared" si="10"/>
        <v>0</v>
      </c>
      <c r="AE11" s="10">
        <f t="shared" si="10"/>
        <v>0</v>
      </c>
      <c r="AF11" s="10">
        <f t="shared" si="10"/>
        <v>2588530</v>
      </c>
      <c r="AG11" s="10">
        <f t="shared" si="10"/>
        <v>975270.94</v>
      </c>
      <c r="AH11" s="10">
        <f t="shared" si="10"/>
        <v>892853.81160608691</v>
      </c>
      <c r="AI11" s="10">
        <f t="shared" si="10"/>
        <v>2373142.81</v>
      </c>
      <c r="AJ11" s="10">
        <f t="shared" si="10"/>
        <v>650000</v>
      </c>
      <c r="AK11" s="290">
        <f t="shared" si="10"/>
        <v>359685.76</v>
      </c>
    </row>
    <row r="12" spans="1:37">
      <c r="A12" s="11"/>
      <c r="B12" s="9"/>
      <c r="C12" s="9"/>
      <c r="D12" s="9"/>
      <c r="E12" s="9"/>
      <c r="F12" s="9"/>
      <c r="G12" s="35"/>
      <c r="H12" s="8"/>
      <c r="I12" s="310">
        <v>61111</v>
      </c>
      <c r="J12" s="9" t="s">
        <v>44</v>
      </c>
      <c r="K12" s="10">
        <v>1713113.72</v>
      </c>
      <c r="L12" s="10">
        <v>1600000</v>
      </c>
      <c r="M12" s="22">
        <v>1600000</v>
      </c>
      <c r="N12" s="27">
        <v>800000</v>
      </c>
      <c r="O12" s="22">
        <v>800000</v>
      </c>
      <c r="P12" s="22">
        <v>350000</v>
      </c>
      <c r="Q12" s="22">
        <v>302840.36</v>
      </c>
      <c r="R12" s="22">
        <v>600000</v>
      </c>
      <c r="S12" s="22">
        <v>289251.07</v>
      </c>
      <c r="T12" s="22"/>
      <c r="U12" s="52">
        <f t="shared" ref="U12:U81" si="11">R12/P12*100</f>
        <v>171.42857142857142</v>
      </c>
      <c r="V12" s="52">
        <v>550000</v>
      </c>
      <c r="W12" s="22">
        <v>482200</v>
      </c>
      <c r="X12" s="22">
        <v>482200</v>
      </c>
      <c r="Y12" s="22">
        <v>256343.84</v>
      </c>
      <c r="Z12" s="22">
        <v>482200</v>
      </c>
      <c r="AA12" s="127">
        <v>518800</v>
      </c>
      <c r="AB12" s="127">
        <v>411396</v>
      </c>
      <c r="AC12" s="127">
        <v>446396</v>
      </c>
      <c r="AD12" s="127"/>
      <c r="AE12" s="127"/>
      <c r="AF12" s="127">
        <f>SUM(AC12+AD12-AE12)</f>
        <v>446396</v>
      </c>
      <c r="AG12" s="127">
        <f t="shared" ref="AG12:AH12" si="12">SUM(AD12+AE12-AF12)</f>
        <v>-446396</v>
      </c>
      <c r="AH12" s="127">
        <f t="shared" si="12"/>
        <v>892792</v>
      </c>
      <c r="AI12" s="127">
        <v>405621.21</v>
      </c>
      <c r="AJ12" s="22">
        <v>650000</v>
      </c>
      <c r="AK12" s="126">
        <v>359685.76</v>
      </c>
    </row>
    <row r="13" spans="1:37">
      <c r="A13" s="11"/>
      <c r="B13" s="9"/>
      <c r="C13" s="9"/>
      <c r="D13" s="9"/>
      <c r="E13" s="9"/>
      <c r="F13" s="9"/>
      <c r="G13" s="35"/>
      <c r="H13" s="8"/>
      <c r="I13" s="310">
        <v>61114</v>
      </c>
      <c r="J13" s="59" t="s">
        <v>327</v>
      </c>
      <c r="K13" s="10"/>
      <c r="L13" s="10"/>
      <c r="M13" s="22"/>
      <c r="N13" s="27"/>
      <c r="O13" s="22"/>
      <c r="P13" s="22"/>
      <c r="Q13" s="22"/>
      <c r="R13" s="22"/>
      <c r="S13" s="22"/>
      <c r="T13" s="22"/>
      <c r="U13" s="52"/>
      <c r="V13" s="52"/>
      <c r="W13" s="22">
        <v>1000</v>
      </c>
      <c r="X13" s="22">
        <v>1000</v>
      </c>
      <c r="Y13" s="22"/>
      <c r="Z13" s="22">
        <v>1000</v>
      </c>
      <c r="AA13" s="127">
        <v>1200</v>
      </c>
      <c r="AB13" s="127">
        <v>1200</v>
      </c>
      <c r="AC13" s="127">
        <v>1200</v>
      </c>
      <c r="AD13" s="127"/>
      <c r="AE13" s="127"/>
      <c r="AF13" s="127">
        <f t="shared" ref="AF13:AF76" si="13">SUM(AC13+AD13-AE13)</f>
        <v>1200</v>
      </c>
      <c r="AG13" s="22"/>
      <c r="AH13" s="22">
        <f t="shared" ref="AH13:AH30" si="14">SUM(AG13/AA13*100)</f>
        <v>0</v>
      </c>
      <c r="AI13" s="22"/>
      <c r="AJ13" s="22"/>
      <c r="AK13" s="126"/>
    </row>
    <row r="14" spans="1:37">
      <c r="A14" s="11"/>
      <c r="B14" s="9"/>
      <c r="C14" s="9"/>
      <c r="D14" s="9"/>
      <c r="E14" s="9"/>
      <c r="F14" s="9"/>
      <c r="G14" s="35"/>
      <c r="H14" s="8"/>
      <c r="I14" s="310">
        <v>61119</v>
      </c>
      <c r="J14" s="59" t="s">
        <v>326</v>
      </c>
      <c r="K14" s="10"/>
      <c r="L14" s="10"/>
      <c r="M14" s="22"/>
      <c r="N14" s="27"/>
      <c r="O14" s="22"/>
      <c r="P14" s="22"/>
      <c r="Q14" s="22"/>
      <c r="R14" s="22"/>
      <c r="S14" s="22"/>
      <c r="T14" s="22"/>
      <c r="U14" s="52"/>
      <c r="V14" s="52"/>
      <c r="W14" s="22">
        <v>2250000</v>
      </c>
      <c r="X14" s="22">
        <v>2250000</v>
      </c>
      <c r="Y14" s="22">
        <v>1314443.52</v>
      </c>
      <c r="Z14" s="22">
        <v>2450000</v>
      </c>
      <c r="AA14" s="127">
        <v>2300000</v>
      </c>
      <c r="AB14" s="127">
        <v>1850000</v>
      </c>
      <c r="AC14" s="127">
        <v>2140934</v>
      </c>
      <c r="AD14" s="127"/>
      <c r="AE14" s="127"/>
      <c r="AF14" s="127">
        <f t="shared" si="13"/>
        <v>2140934</v>
      </c>
      <c r="AG14" s="22">
        <v>1421666.94</v>
      </c>
      <c r="AH14" s="22">
        <f t="shared" si="14"/>
        <v>61.811606086956516</v>
      </c>
      <c r="AI14" s="22">
        <v>1967521.6</v>
      </c>
      <c r="AJ14" s="22"/>
      <c r="AK14" s="126"/>
    </row>
    <row r="15" spans="1:37">
      <c r="A15" s="11" t="s">
        <v>85</v>
      </c>
      <c r="B15" s="9"/>
      <c r="C15" s="9"/>
      <c r="D15" s="9"/>
      <c r="E15" s="9"/>
      <c r="F15" s="9"/>
      <c r="G15" s="35"/>
      <c r="H15" s="8"/>
      <c r="I15" s="310">
        <v>6112</v>
      </c>
      <c r="J15" s="9" t="s">
        <v>43</v>
      </c>
      <c r="K15" s="10">
        <f t="shared" ref="K15:S15" si="15">SUM(K16:K17)</f>
        <v>105864.51</v>
      </c>
      <c r="L15" s="10">
        <f t="shared" si="15"/>
        <v>35000</v>
      </c>
      <c r="M15" s="10">
        <f t="shared" si="15"/>
        <v>35000</v>
      </c>
      <c r="N15" s="10">
        <f t="shared" si="15"/>
        <v>5000</v>
      </c>
      <c r="O15" s="10">
        <f t="shared" si="15"/>
        <v>5000</v>
      </c>
      <c r="P15" s="10">
        <f t="shared" si="15"/>
        <v>5000</v>
      </c>
      <c r="Q15" s="10">
        <f t="shared" si="15"/>
        <v>0</v>
      </c>
      <c r="R15" s="10">
        <f t="shared" si="15"/>
        <v>0</v>
      </c>
      <c r="S15" s="10">
        <f t="shared" si="15"/>
        <v>0</v>
      </c>
      <c r="T15" s="10"/>
      <c r="U15" s="52">
        <f t="shared" si="11"/>
        <v>0</v>
      </c>
      <c r="V15" s="52"/>
      <c r="W15" s="22"/>
      <c r="X15" s="22"/>
      <c r="Y15" s="22"/>
      <c r="Z15" s="22"/>
      <c r="AA15" s="127"/>
      <c r="AB15" s="127"/>
      <c r="AC15" s="127"/>
      <c r="AD15" s="127"/>
      <c r="AE15" s="127"/>
      <c r="AF15" s="127">
        <f t="shared" si="13"/>
        <v>0</v>
      </c>
      <c r="AG15" s="22"/>
      <c r="AH15" s="22" t="e">
        <f t="shared" si="14"/>
        <v>#DIV/0!</v>
      </c>
      <c r="AI15" s="22"/>
      <c r="AJ15" s="22"/>
      <c r="AK15" s="126"/>
    </row>
    <row r="16" spans="1:37">
      <c r="A16" s="11"/>
      <c r="B16" s="9"/>
      <c r="C16" s="9"/>
      <c r="D16" s="9"/>
      <c r="E16" s="9"/>
      <c r="F16" s="9"/>
      <c r="G16" s="35"/>
      <c r="H16" s="8"/>
      <c r="I16" s="310">
        <v>61121</v>
      </c>
      <c r="J16" s="9" t="s">
        <v>46</v>
      </c>
      <c r="K16" s="10">
        <v>18996.47</v>
      </c>
      <c r="L16" s="10">
        <v>17000</v>
      </c>
      <c r="M16" s="10">
        <v>17000</v>
      </c>
      <c r="N16" s="27">
        <v>5000</v>
      </c>
      <c r="O16" s="22">
        <v>5000</v>
      </c>
      <c r="P16" s="22">
        <v>5000</v>
      </c>
      <c r="Q16" s="22"/>
      <c r="R16" s="22"/>
      <c r="S16" s="22"/>
      <c r="T16" s="22"/>
      <c r="U16" s="52">
        <f t="shared" si="11"/>
        <v>0</v>
      </c>
      <c r="V16" s="52"/>
      <c r="W16" s="22"/>
      <c r="X16" s="22"/>
      <c r="Y16" s="22"/>
      <c r="Z16" s="22"/>
      <c r="AA16" s="127"/>
      <c r="AB16" s="127"/>
      <c r="AC16" s="127"/>
      <c r="AD16" s="127"/>
      <c r="AE16" s="127"/>
      <c r="AF16" s="127">
        <f t="shared" si="13"/>
        <v>0</v>
      </c>
      <c r="AG16" s="22"/>
      <c r="AH16" s="22" t="e">
        <f t="shared" si="14"/>
        <v>#DIV/0!</v>
      </c>
      <c r="AI16" s="22"/>
      <c r="AJ16" s="22"/>
      <c r="AK16" s="126"/>
    </row>
    <row r="17" spans="1:39">
      <c r="A17" s="11"/>
      <c r="B17" s="9"/>
      <c r="C17" s="9"/>
      <c r="D17" s="9"/>
      <c r="E17" s="9"/>
      <c r="F17" s="9"/>
      <c r="G17" s="35"/>
      <c r="H17" s="8"/>
      <c r="I17" s="310">
        <v>61123</v>
      </c>
      <c r="J17" s="9" t="s">
        <v>260</v>
      </c>
      <c r="K17" s="10">
        <v>86868.04</v>
      </c>
      <c r="L17" s="10">
        <v>18000</v>
      </c>
      <c r="M17" s="22">
        <v>18000</v>
      </c>
      <c r="N17" s="27"/>
      <c r="O17" s="22">
        <v>0</v>
      </c>
      <c r="P17" s="22"/>
      <c r="Q17" s="22"/>
      <c r="R17" s="22"/>
      <c r="S17" s="22"/>
      <c r="T17" s="22"/>
      <c r="U17" s="52"/>
      <c r="V17" s="52"/>
      <c r="W17" s="22"/>
      <c r="X17" s="22"/>
      <c r="Y17" s="22"/>
      <c r="Z17" s="22"/>
      <c r="AA17" s="127"/>
      <c r="AB17" s="127"/>
      <c r="AC17" s="127"/>
      <c r="AD17" s="127"/>
      <c r="AE17" s="127"/>
      <c r="AF17" s="127">
        <f t="shared" si="13"/>
        <v>0</v>
      </c>
      <c r="AG17" s="22"/>
      <c r="AH17" s="22" t="e">
        <f t="shared" si="14"/>
        <v>#DIV/0!</v>
      </c>
      <c r="AI17" s="22"/>
      <c r="AJ17" s="22"/>
      <c r="AK17" s="126"/>
    </row>
    <row r="18" spans="1:39">
      <c r="A18" s="11" t="s">
        <v>85</v>
      </c>
      <c r="B18" s="9"/>
      <c r="C18" s="9"/>
      <c r="D18" s="9"/>
      <c r="E18" s="9"/>
      <c r="F18" s="9"/>
      <c r="G18" s="35"/>
      <c r="H18" s="8"/>
      <c r="I18" s="310">
        <v>6113</v>
      </c>
      <c r="J18" s="9" t="s">
        <v>47</v>
      </c>
      <c r="K18" s="10">
        <f t="shared" ref="K18:S18" si="16">SUM(K19)</f>
        <v>7782.09</v>
      </c>
      <c r="L18" s="10">
        <f t="shared" si="16"/>
        <v>7000</v>
      </c>
      <c r="M18" s="10">
        <f t="shared" si="16"/>
        <v>7000</v>
      </c>
      <c r="N18" s="10">
        <f t="shared" si="16"/>
        <v>0</v>
      </c>
      <c r="O18" s="10">
        <f t="shared" si="16"/>
        <v>0</v>
      </c>
      <c r="P18" s="10">
        <f t="shared" si="16"/>
        <v>0</v>
      </c>
      <c r="Q18" s="10">
        <f t="shared" si="16"/>
        <v>0</v>
      </c>
      <c r="R18" s="10">
        <f t="shared" si="16"/>
        <v>0</v>
      </c>
      <c r="S18" s="10">
        <f t="shared" si="16"/>
        <v>0</v>
      </c>
      <c r="T18" s="10"/>
      <c r="U18" s="52"/>
      <c r="V18" s="52"/>
      <c r="W18" s="22"/>
      <c r="X18" s="22"/>
      <c r="Y18" s="22"/>
      <c r="Z18" s="22"/>
      <c r="AA18" s="127"/>
      <c r="AB18" s="127"/>
      <c r="AC18" s="127"/>
      <c r="AD18" s="127"/>
      <c r="AE18" s="127"/>
      <c r="AF18" s="127">
        <f t="shared" si="13"/>
        <v>0</v>
      </c>
      <c r="AG18" s="22"/>
      <c r="AH18" s="22" t="e">
        <f t="shared" si="14"/>
        <v>#DIV/0!</v>
      </c>
      <c r="AI18" s="22"/>
      <c r="AJ18" s="22"/>
      <c r="AK18" s="126"/>
    </row>
    <row r="19" spans="1:39">
      <c r="A19" s="11"/>
      <c r="B19" s="9"/>
      <c r="C19" s="9"/>
      <c r="D19" s="9"/>
      <c r="E19" s="9"/>
      <c r="F19" s="9"/>
      <c r="G19" s="35"/>
      <c r="H19" s="8"/>
      <c r="I19" s="310">
        <v>61131</v>
      </c>
      <c r="J19" s="9" t="s">
        <v>47</v>
      </c>
      <c r="K19" s="10">
        <v>7782.09</v>
      </c>
      <c r="L19" s="10">
        <v>7000</v>
      </c>
      <c r="M19" s="22">
        <v>7000</v>
      </c>
      <c r="N19" s="27"/>
      <c r="O19" s="22">
        <v>0</v>
      </c>
      <c r="P19" s="22"/>
      <c r="Q19" s="22"/>
      <c r="R19" s="22"/>
      <c r="S19" s="22"/>
      <c r="T19" s="22"/>
      <c r="U19" s="52"/>
      <c r="V19" s="52"/>
      <c r="W19" s="22"/>
      <c r="X19" s="22"/>
      <c r="Y19" s="22"/>
      <c r="Z19" s="22"/>
      <c r="AA19" s="127"/>
      <c r="AB19" s="127"/>
      <c r="AC19" s="127"/>
      <c r="AD19" s="127"/>
      <c r="AE19" s="127"/>
      <c r="AF19" s="127">
        <f t="shared" si="13"/>
        <v>0</v>
      </c>
      <c r="AG19" s="22"/>
      <c r="AH19" s="22" t="e">
        <f t="shared" si="14"/>
        <v>#DIV/0!</v>
      </c>
      <c r="AI19" s="22"/>
      <c r="AJ19" s="22"/>
      <c r="AK19" s="126"/>
    </row>
    <row r="20" spans="1:39">
      <c r="A20" s="11"/>
      <c r="B20" s="9"/>
      <c r="C20" s="9"/>
      <c r="D20" s="9"/>
      <c r="E20" s="9"/>
      <c r="F20" s="9"/>
      <c r="G20" s="35"/>
      <c r="H20" s="8"/>
      <c r="I20" s="310">
        <v>6114</v>
      </c>
      <c r="J20" s="9" t="s">
        <v>222</v>
      </c>
      <c r="K20" s="10">
        <f t="shared" ref="K20:AG20" si="17">SUM(K21)</f>
        <v>2426.09</v>
      </c>
      <c r="L20" s="10">
        <f t="shared" si="17"/>
        <v>0</v>
      </c>
      <c r="M20" s="10">
        <f t="shared" si="17"/>
        <v>0</v>
      </c>
      <c r="N20" s="10">
        <f t="shared" si="17"/>
        <v>0</v>
      </c>
      <c r="O20" s="10">
        <f t="shared" si="17"/>
        <v>0</v>
      </c>
      <c r="P20" s="10">
        <f t="shared" si="17"/>
        <v>0</v>
      </c>
      <c r="Q20" s="10">
        <f t="shared" si="17"/>
        <v>0</v>
      </c>
      <c r="R20" s="10">
        <f t="shared" si="17"/>
        <v>0</v>
      </c>
      <c r="S20" s="10">
        <f t="shared" si="17"/>
        <v>858.31</v>
      </c>
      <c r="T20" s="10">
        <f t="shared" si="17"/>
        <v>0</v>
      </c>
      <c r="U20" s="10">
        <f t="shared" si="17"/>
        <v>0</v>
      </c>
      <c r="V20" s="10">
        <f t="shared" si="17"/>
        <v>2000</v>
      </c>
      <c r="W20" s="10">
        <f t="shared" si="17"/>
        <v>2000</v>
      </c>
      <c r="X20" s="10">
        <f t="shared" si="17"/>
        <v>2000</v>
      </c>
      <c r="Y20" s="10">
        <f t="shared" si="17"/>
        <v>0</v>
      </c>
      <c r="Z20" s="10">
        <f t="shared" si="17"/>
        <v>2000</v>
      </c>
      <c r="AA20" s="10">
        <f t="shared" si="17"/>
        <v>2000</v>
      </c>
      <c r="AB20" s="10">
        <f t="shared" si="17"/>
        <v>2000</v>
      </c>
      <c r="AC20" s="10">
        <f t="shared" si="17"/>
        <v>2000</v>
      </c>
      <c r="AD20" s="10">
        <f t="shared" si="17"/>
        <v>0</v>
      </c>
      <c r="AE20" s="10">
        <f t="shared" si="17"/>
        <v>0</v>
      </c>
      <c r="AF20" s="127">
        <f t="shared" si="13"/>
        <v>2000</v>
      </c>
      <c r="AG20" s="10">
        <f t="shared" si="17"/>
        <v>0</v>
      </c>
      <c r="AH20" s="22">
        <f t="shared" si="14"/>
        <v>0</v>
      </c>
      <c r="AI20" s="22"/>
      <c r="AJ20" s="22">
        <f>SUM(AJ21:AJ22)</f>
        <v>132000</v>
      </c>
      <c r="AK20" s="126">
        <f>SUM(AK21)</f>
        <v>0</v>
      </c>
    </row>
    <row r="21" spans="1:39" ht="13.5" customHeight="1">
      <c r="A21" s="11"/>
      <c r="B21" s="9"/>
      <c r="C21" s="9"/>
      <c r="D21" s="9"/>
      <c r="E21" s="9"/>
      <c r="F21" s="9"/>
      <c r="G21" s="35"/>
      <c r="H21" s="8"/>
      <c r="I21" s="310">
        <v>61141</v>
      </c>
      <c r="J21" s="9" t="s">
        <v>223</v>
      </c>
      <c r="K21" s="10">
        <v>2426.09</v>
      </c>
      <c r="L21" s="10"/>
      <c r="M21" s="22">
        <v>0</v>
      </c>
      <c r="N21" s="27"/>
      <c r="O21" s="22">
        <v>0</v>
      </c>
      <c r="P21" s="22">
        <v>0</v>
      </c>
      <c r="Q21" s="22"/>
      <c r="R21" s="22"/>
      <c r="S21" s="22">
        <v>858.31</v>
      </c>
      <c r="T21" s="22"/>
      <c r="U21" s="52"/>
      <c r="V21" s="52">
        <v>2000</v>
      </c>
      <c r="W21" s="22">
        <v>2000</v>
      </c>
      <c r="X21" s="22">
        <v>2000</v>
      </c>
      <c r="Y21" s="22"/>
      <c r="Z21" s="22">
        <v>2000</v>
      </c>
      <c r="AA21" s="127">
        <v>2000</v>
      </c>
      <c r="AB21" s="127">
        <v>2000</v>
      </c>
      <c r="AC21" s="127">
        <v>2000</v>
      </c>
      <c r="AD21" s="127"/>
      <c r="AE21" s="127"/>
      <c r="AF21" s="127">
        <f t="shared" si="13"/>
        <v>2000</v>
      </c>
      <c r="AG21" s="22"/>
      <c r="AH21" s="22">
        <f t="shared" si="14"/>
        <v>0</v>
      </c>
      <c r="AI21" s="22"/>
      <c r="AJ21" s="22">
        <v>2000</v>
      </c>
      <c r="AK21" s="322" t="s">
        <v>508</v>
      </c>
    </row>
    <row r="22" spans="1:39" ht="13.5" customHeight="1">
      <c r="A22" s="11"/>
      <c r="B22" s="9"/>
      <c r="C22" s="9"/>
      <c r="D22" s="9"/>
      <c r="E22" s="9"/>
      <c r="F22" s="9"/>
      <c r="G22" s="35"/>
      <c r="H22" s="8"/>
      <c r="I22" s="310">
        <v>61171</v>
      </c>
      <c r="J22" s="59" t="s">
        <v>482</v>
      </c>
      <c r="K22" s="10"/>
      <c r="L22" s="10"/>
      <c r="M22" s="22"/>
      <c r="N22" s="27"/>
      <c r="O22" s="22"/>
      <c r="P22" s="22"/>
      <c r="Q22" s="22"/>
      <c r="R22" s="22"/>
      <c r="S22" s="22"/>
      <c r="T22" s="22"/>
      <c r="U22" s="52"/>
      <c r="V22" s="52"/>
      <c r="W22" s="22"/>
      <c r="X22" s="22"/>
      <c r="Y22" s="22"/>
      <c r="Z22" s="22"/>
      <c r="AA22" s="127"/>
      <c r="AB22" s="127"/>
      <c r="AC22" s="127"/>
      <c r="AD22" s="127"/>
      <c r="AE22" s="127"/>
      <c r="AF22" s="127"/>
      <c r="AG22" s="22"/>
      <c r="AH22" s="22"/>
      <c r="AI22" s="22">
        <v>112240.61</v>
      </c>
      <c r="AJ22" s="22">
        <v>130000</v>
      </c>
      <c r="AK22" s="126">
        <v>1205.58</v>
      </c>
    </row>
    <row r="23" spans="1:39">
      <c r="A23" s="11"/>
      <c r="B23" s="9"/>
      <c r="C23" s="9"/>
      <c r="D23" s="9"/>
      <c r="E23" s="9"/>
      <c r="F23" s="9"/>
      <c r="G23" s="35"/>
      <c r="H23" s="8"/>
      <c r="I23" s="310">
        <v>613</v>
      </c>
      <c r="J23" s="9" t="s">
        <v>48</v>
      </c>
      <c r="K23" s="10">
        <f t="shared" ref="K23:Z24" si="18">SUM(K24)</f>
        <v>46814.87</v>
      </c>
      <c r="L23" s="10">
        <f t="shared" si="18"/>
        <v>50000</v>
      </c>
      <c r="M23" s="10">
        <f t="shared" si="18"/>
        <v>50000</v>
      </c>
      <c r="N23" s="10">
        <f t="shared" si="18"/>
        <v>10000</v>
      </c>
      <c r="O23" s="10">
        <f t="shared" si="18"/>
        <v>10000</v>
      </c>
      <c r="P23" s="10">
        <f t="shared" si="18"/>
        <v>15000</v>
      </c>
      <c r="Q23" s="10">
        <f t="shared" si="18"/>
        <v>6988.49</v>
      </c>
      <c r="R23" s="10">
        <f t="shared" si="18"/>
        <v>13000</v>
      </c>
      <c r="S23" s="10">
        <f t="shared" si="18"/>
        <v>14415.75</v>
      </c>
      <c r="T23" s="10">
        <f t="shared" si="18"/>
        <v>0</v>
      </c>
      <c r="U23" s="10">
        <f t="shared" si="18"/>
        <v>130</v>
      </c>
      <c r="V23" s="10">
        <f t="shared" si="18"/>
        <v>25000</v>
      </c>
      <c r="W23" s="10">
        <f t="shared" si="18"/>
        <v>230000</v>
      </c>
      <c r="X23" s="10">
        <f t="shared" si="18"/>
        <v>230000</v>
      </c>
      <c r="Y23" s="10">
        <f t="shared" si="18"/>
        <v>45290.66</v>
      </c>
      <c r="Z23" s="10">
        <f t="shared" si="18"/>
        <v>80000</v>
      </c>
      <c r="AA23" s="10">
        <f t="shared" ref="AA23:AI24" si="19">SUM(AA24)</f>
        <v>250000</v>
      </c>
      <c r="AB23" s="10">
        <f t="shared" si="19"/>
        <v>250000</v>
      </c>
      <c r="AC23" s="10">
        <f t="shared" si="19"/>
        <v>250000</v>
      </c>
      <c r="AD23" s="10">
        <f t="shared" si="19"/>
        <v>0</v>
      </c>
      <c r="AE23" s="10">
        <f t="shared" si="19"/>
        <v>0</v>
      </c>
      <c r="AF23" s="10">
        <f t="shared" si="19"/>
        <v>250000</v>
      </c>
      <c r="AG23" s="10">
        <f t="shared" si="19"/>
        <v>33086.9</v>
      </c>
      <c r="AH23" s="10">
        <f t="shared" si="19"/>
        <v>13.234760000000001</v>
      </c>
      <c r="AI23" s="10">
        <f t="shared" si="19"/>
        <v>44932.42</v>
      </c>
      <c r="AJ23" s="10">
        <f>SUM(AJ24)</f>
        <v>70000</v>
      </c>
      <c r="AK23" s="290">
        <f>SUM(AK24)</f>
        <v>29935.1</v>
      </c>
    </row>
    <row r="24" spans="1:39">
      <c r="A24" s="11" t="s">
        <v>85</v>
      </c>
      <c r="B24" s="9"/>
      <c r="C24" s="9"/>
      <c r="D24" s="9"/>
      <c r="E24" s="9"/>
      <c r="F24" s="9"/>
      <c r="G24" s="35"/>
      <c r="H24" s="8"/>
      <c r="I24" s="310">
        <v>6134</v>
      </c>
      <c r="J24" s="9" t="s">
        <v>49</v>
      </c>
      <c r="K24" s="10">
        <f t="shared" si="18"/>
        <v>46814.87</v>
      </c>
      <c r="L24" s="10">
        <f t="shared" si="18"/>
        <v>50000</v>
      </c>
      <c r="M24" s="10">
        <f t="shared" si="18"/>
        <v>50000</v>
      </c>
      <c r="N24" s="10">
        <f t="shared" si="18"/>
        <v>10000</v>
      </c>
      <c r="O24" s="10">
        <f t="shared" si="18"/>
        <v>10000</v>
      </c>
      <c r="P24" s="10">
        <v>15000</v>
      </c>
      <c r="Q24" s="10">
        <f t="shared" si="18"/>
        <v>6988.49</v>
      </c>
      <c r="R24" s="10">
        <f t="shared" si="18"/>
        <v>13000</v>
      </c>
      <c r="S24" s="10">
        <f t="shared" si="18"/>
        <v>14415.75</v>
      </c>
      <c r="T24" s="10">
        <f t="shared" si="18"/>
        <v>0</v>
      </c>
      <c r="U24" s="10">
        <f t="shared" si="18"/>
        <v>130</v>
      </c>
      <c r="V24" s="10">
        <f t="shared" si="18"/>
        <v>25000</v>
      </c>
      <c r="W24" s="10">
        <f t="shared" si="18"/>
        <v>230000</v>
      </c>
      <c r="X24" s="10">
        <f t="shared" si="18"/>
        <v>230000</v>
      </c>
      <c r="Y24" s="10">
        <f t="shared" si="18"/>
        <v>45290.66</v>
      </c>
      <c r="Z24" s="10">
        <v>80000</v>
      </c>
      <c r="AA24" s="10">
        <f t="shared" si="19"/>
        <v>250000</v>
      </c>
      <c r="AB24" s="10">
        <f t="shared" si="19"/>
        <v>250000</v>
      </c>
      <c r="AC24" s="10">
        <f t="shared" si="19"/>
        <v>250000</v>
      </c>
      <c r="AD24" s="10">
        <f t="shared" si="19"/>
        <v>0</v>
      </c>
      <c r="AE24" s="10">
        <f t="shared" si="19"/>
        <v>0</v>
      </c>
      <c r="AF24" s="10">
        <f t="shared" si="19"/>
        <v>250000</v>
      </c>
      <c r="AG24" s="10">
        <f t="shared" si="19"/>
        <v>33086.9</v>
      </c>
      <c r="AH24" s="10">
        <f t="shared" si="19"/>
        <v>13.234760000000001</v>
      </c>
      <c r="AI24" s="10">
        <f t="shared" si="19"/>
        <v>44932.42</v>
      </c>
      <c r="AJ24" s="10">
        <f>SUM(AJ25)</f>
        <v>70000</v>
      </c>
      <c r="AK24" s="290">
        <f>SUM(AK25)</f>
        <v>29935.1</v>
      </c>
    </row>
    <row r="25" spans="1:39">
      <c r="A25" s="8"/>
      <c r="B25" s="9"/>
      <c r="C25" s="9"/>
      <c r="D25" s="9"/>
      <c r="E25" s="9"/>
      <c r="F25" s="9"/>
      <c r="G25" s="35"/>
      <c r="H25" s="8"/>
      <c r="I25" s="310">
        <v>61341</v>
      </c>
      <c r="J25" s="9" t="s">
        <v>50</v>
      </c>
      <c r="K25" s="10">
        <v>46814.87</v>
      </c>
      <c r="L25" s="10">
        <v>50000</v>
      </c>
      <c r="M25" s="22">
        <v>50000</v>
      </c>
      <c r="N25" s="27">
        <v>10000</v>
      </c>
      <c r="O25" s="22">
        <v>10000</v>
      </c>
      <c r="P25" s="22">
        <v>10000</v>
      </c>
      <c r="Q25" s="22">
        <v>6988.49</v>
      </c>
      <c r="R25" s="22">
        <v>13000</v>
      </c>
      <c r="S25" s="22">
        <v>14415.75</v>
      </c>
      <c r="T25" s="22"/>
      <c r="U25" s="52">
        <f t="shared" si="11"/>
        <v>130</v>
      </c>
      <c r="V25" s="52">
        <v>25000</v>
      </c>
      <c r="W25" s="22">
        <v>230000</v>
      </c>
      <c r="X25" s="22">
        <v>230000</v>
      </c>
      <c r="Y25" s="22">
        <v>45290.66</v>
      </c>
      <c r="Z25" s="22">
        <v>80000</v>
      </c>
      <c r="AA25" s="127">
        <v>250000</v>
      </c>
      <c r="AB25" s="127">
        <v>250000</v>
      </c>
      <c r="AC25" s="127">
        <v>250000</v>
      </c>
      <c r="AD25" s="127"/>
      <c r="AE25" s="127"/>
      <c r="AF25" s="127">
        <f t="shared" si="13"/>
        <v>250000</v>
      </c>
      <c r="AG25" s="22">
        <v>33086.9</v>
      </c>
      <c r="AH25" s="22">
        <f t="shared" si="14"/>
        <v>13.234760000000001</v>
      </c>
      <c r="AI25" s="22">
        <v>44932.42</v>
      </c>
      <c r="AJ25" s="22">
        <v>70000</v>
      </c>
      <c r="AK25" s="126">
        <v>29935.1</v>
      </c>
    </row>
    <row r="26" spans="1:39">
      <c r="A26" s="8"/>
      <c r="B26" s="9"/>
      <c r="C26" s="9"/>
      <c r="D26" s="9"/>
      <c r="E26" s="9"/>
      <c r="F26" s="9"/>
      <c r="G26" s="35"/>
      <c r="H26" s="8"/>
      <c r="I26" s="310">
        <v>614</v>
      </c>
      <c r="J26" s="9" t="s">
        <v>1</v>
      </c>
      <c r="K26" s="10">
        <f t="shared" ref="K26:AB26" si="20">SUM(K27+K29)</f>
        <v>27705.7</v>
      </c>
      <c r="L26" s="10">
        <f t="shared" si="20"/>
        <v>55000</v>
      </c>
      <c r="M26" s="10">
        <f t="shared" si="20"/>
        <v>55000</v>
      </c>
      <c r="N26" s="10">
        <f t="shared" si="20"/>
        <v>20000</v>
      </c>
      <c r="O26" s="10">
        <f t="shared" si="20"/>
        <v>20000</v>
      </c>
      <c r="P26" s="10">
        <f t="shared" si="20"/>
        <v>14000</v>
      </c>
      <c r="Q26" s="10">
        <f t="shared" si="20"/>
        <v>1931.77</v>
      </c>
      <c r="R26" s="10">
        <f t="shared" si="20"/>
        <v>11000</v>
      </c>
      <c r="S26" s="10">
        <f t="shared" si="20"/>
        <v>3697.1</v>
      </c>
      <c r="T26" s="10">
        <f t="shared" si="20"/>
        <v>0</v>
      </c>
      <c r="U26" s="10">
        <f t="shared" si="20"/>
        <v>162.5</v>
      </c>
      <c r="V26" s="10">
        <f t="shared" si="20"/>
        <v>9000</v>
      </c>
      <c r="W26" s="10">
        <f t="shared" si="20"/>
        <v>9000</v>
      </c>
      <c r="X26" s="10">
        <f t="shared" si="20"/>
        <v>8000</v>
      </c>
      <c r="Y26" s="10">
        <f t="shared" si="20"/>
        <v>2636.79</v>
      </c>
      <c r="Z26" s="10">
        <f t="shared" ref="Z26" si="21">SUM(Z27+Z29)</f>
        <v>5000</v>
      </c>
      <c r="AA26" s="10">
        <f t="shared" si="20"/>
        <v>8000</v>
      </c>
      <c r="AB26" s="10">
        <f t="shared" si="20"/>
        <v>8000</v>
      </c>
      <c r="AC26" s="10">
        <f t="shared" ref="AC26:AI26" si="22">SUM(AC27+AC29)</f>
        <v>6000</v>
      </c>
      <c r="AD26" s="10">
        <f t="shared" si="22"/>
        <v>0</v>
      </c>
      <c r="AE26" s="10">
        <f t="shared" si="22"/>
        <v>0</v>
      </c>
      <c r="AF26" s="10">
        <f t="shared" si="22"/>
        <v>6000</v>
      </c>
      <c r="AG26" s="10">
        <f t="shared" si="22"/>
        <v>2065.66</v>
      </c>
      <c r="AH26" s="10">
        <f t="shared" si="22"/>
        <v>41.602000000000004</v>
      </c>
      <c r="AI26" s="10">
        <f t="shared" si="22"/>
        <v>3310.66</v>
      </c>
      <c r="AJ26" s="10">
        <f>SUM(AJ27+AJ29)</f>
        <v>6000</v>
      </c>
      <c r="AK26" s="290">
        <f>SUM(AK27+AK29)</f>
        <v>0</v>
      </c>
    </row>
    <row r="27" spans="1:39">
      <c r="A27" s="11" t="s">
        <v>85</v>
      </c>
      <c r="B27" s="9"/>
      <c r="C27" s="9"/>
      <c r="D27" s="9"/>
      <c r="E27" s="9"/>
      <c r="F27" s="9"/>
      <c r="G27" s="35"/>
      <c r="H27" s="8"/>
      <c r="I27" s="310">
        <v>6142</v>
      </c>
      <c r="J27" s="9" t="s">
        <v>2</v>
      </c>
      <c r="K27" s="10">
        <f t="shared" ref="K27:AK27" si="23">SUM(K28)</f>
        <v>6535.75</v>
      </c>
      <c r="L27" s="10">
        <f t="shared" si="23"/>
        <v>40000</v>
      </c>
      <c r="M27" s="10">
        <f t="shared" si="23"/>
        <v>40000</v>
      </c>
      <c r="N27" s="10">
        <f t="shared" si="23"/>
        <v>10000</v>
      </c>
      <c r="O27" s="10">
        <f t="shared" si="23"/>
        <v>10000</v>
      </c>
      <c r="P27" s="10">
        <f t="shared" si="23"/>
        <v>8000</v>
      </c>
      <c r="Q27" s="10">
        <f t="shared" si="23"/>
        <v>1636.12</v>
      </c>
      <c r="R27" s="10">
        <f t="shared" si="23"/>
        <v>5000</v>
      </c>
      <c r="S27" s="10">
        <f t="shared" si="23"/>
        <v>2241.16</v>
      </c>
      <c r="T27" s="10">
        <f t="shared" si="23"/>
        <v>0</v>
      </c>
      <c r="U27" s="10">
        <f t="shared" si="23"/>
        <v>62.5</v>
      </c>
      <c r="V27" s="10">
        <f t="shared" si="23"/>
        <v>5000</v>
      </c>
      <c r="W27" s="10">
        <f t="shared" si="23"/>
        <v>5000</v>
      </c>
      <c r="X27" s="10">
        <f t="shared" si="23"/>
        <v>5000</v>
      </c>
      <c r="Y27" s="10">
        <f t="shared" si="23"/>
        <v>2636.79</v>
      </c>
      <c r="Z27" s="10">
        <f t="shared" si="23"/>
        <v>5000</v>
      </c>
      <c r="AA27" s="10">
        <f t="shared" si="23"/>
        <v>5000</v>
      </c>
      <c r="AB27" s="10">
        <f t="shared" si="23"/>
        <v>5000</v>
      </c>
      <c r="AC27" s="10">
        <f t="shared" si="23"/>
        <v>5000</v>
      </c>
      <c r="AD27" s="10">
        <f t="shared" si="23"/>
        <v>0</v>
      </c>
      <c r="AE27" s="10">
        <f t="shared" si="23"/>
        <v>0</v>
      </c>
      <c r="AF27" s="10">
        <f t="shared" si="23"/>
        <v>5000</v>
      </c>
      <c r="AG27" s="10">
        <f t="shared" si="23"/>
        <v>2044</v>
      </c>
      <c r="AH27" s="10">
        <f t="shared" si="23"/>
        <v>40.880000000000003</v>
      </c>
      <c r="AI27" s="10">
        <f t="shared" si="23"/>
        <v>3289</v>
      </c>
      <c r="AJ27" s="10">
        <f t="shared" si="23"/>
        <v>5000</v>
      </c>
      <c r="AK27" s="290">
        <f t="shared" si="23"/>
        <v>0</v>
      </c>
    </row>
    <row r="28" spans="1:39">
      <c r="A28" s="8"/>
      <c r="B28" s="9"/>
      <c r="C28" s="9"/>
      <c r="D28" s="9"/>
      <c r="E28" s="9"/>
      <c r="F28" s="9"/>
      <c r="G28" s="35"/>
      <c r="H28" s="8"/>
      <c r="I28" s="310">
        <v>61424</v>
      </c>
      <c r="J28" s="9" t="s">
        <v>51</v>
      </c>
      <c r="K28" s="10">
        <v>6535.75</v>
      </c>
      <c r="L28" s="10">
        <v>40000</v>
      </c>
      <c r="M28" s="22">
        <v>40000</v>
      </c>
      <c r="N28" s="27">
        <v>10000</v>
      </c>
      <c r="O28" s="22">
        <v>10000</v>
      </c>
      <c r="P28" s="22">
        <v>8000</v>
      </c>
      <c r="Q28" s="22">
        <v>1636.12</v>
      </c>
      <c r="R28" s="22">
        <v>5000</v>
      </c>
      <c r="S28" s="22">
        <v>2241.16</v>
      </c>
      <c r="T28" s="22"/>
      <c r="U28" s="52">
        <f t="shared" si="11"/>
        <v>62.5</v>
      </c>
      <c r="V28" s="52">
        <v>5000</v>
      </c>
      <c r="W28" s="22">
        <v>5000</v>
      </c>
      <c r="X28" s="22">
        <v>5000</v>
      </c>
      <c r="Y28" s="22">
        <v>2636.79</v>
      </c>
      <c r="Z28" s="22">
        <v>5000</v>
      </c>
      <c r="AA28" s="127">
        <v>5000</v>
      </c>
      <c r="AB28" s="127">
        <v>5000</v>
      </c>
      <c r="AC28" s="127">
        <v>5000</v>
      </c>
      <c r="AD28" s="127"/>
      <c r="AE28" s="127"/>
      <c r="AF28" s="127">
        <f t="shared" si="13"/>
        <v>5000</v>
      </c>
      <c r="AG28" s="22">
        <v>2044</v>
      </c>
      <c r="AH28" s="22">
        <f t="shared" si="14"/>
        <v>40.880000000000003</v>
      </c>
      <c r="AI28" s="22">
        <v>3289</v>
      </c>
      <c r="AJ28" s="22">
        <v>5000</v>
      </c>
      <c r="AK28" s="126"/>
    </row>
    <row r="29" spans="1:39">
      <c r="A29" s="11" t="s">
        <v>85</v>
      </c>
      <c r="B29" s="9"/>
      <c r="C29" s="9"/>
      <c r="D29" s="9"/>
      <c r="E29" s="9"/>
      <c r="F29" s="9"/>
      <c r="G29" s="35"/>
      <c r="H29" s="8"/>
      <c r="I29" s="310">
        <v>6145</v>
      </c>
      <c r="J29" s="9" t="s">
        <v>52</v>
      </c>
      <c r="K29" s="10">
        <f t="shared" ref="K29:AI29" si="24">SUM(K30:K30)</f>
        <v>21169.95</v>
      </c>
      <c r="L29" s="10">
        <f t="shared" si="24"/>
        <v>15000</v>
      </c>
      <c r="M29" s="10">
        <f t="shared" si="24"/>
        <v>15000</v>
      </c>
      <c r="N29" s="10">
        <f t="shared" si="24"/>
        <v>10000</v>
      </c>
      <c r="O29" s="10">
        <f t="shared" si="24"/>
        <v>10000</v>
      </c>
      <c r="P29" s="10">
        <f t="shared" si="24"/>
        <v>6000</v>
      </c>
      <c r="Q29" s="10">
        <f t="shared" si="24"/>
        <v>295.64999999999998</v>
      </c>
      <c r="R29" s="10">
        <f t="shared" si="24"/>
        <v>6000</v>
      </c>
      <c r="S29" s="10">
        <f t="shared" si="24"/>
        <v>1455.94</v>
      </c>
      <c r="T29" s="10">
        <f t="shared" si="24"/>
        <v>0</v>
      </c>
      <c r="U29" s="10">
        <f t="shared" si="24"/>
        <v>100</v>
      </c>
      <c r="V29" s="10">
        <f t="shared" si="24"/>
        <v>4000</v>
      </c>
      <c r="W29" s="10">
        <f t="shared" si="24"/>
        <v>4000</v>
      </c>
      <c r="X29" s="10">
        <f t="shared" si="24"/>
        <v>3000</v>
      </c>
      <c r="Y29" s="10">
        <f t="shared" si="24"/>
        <v>0</v>
      </c>
      <c r="Z29" s="10">
        <v>0</v>
      </c>
      <c r="AA29" s="10">
        <f t="shared" si="24"/>
        <v>3000</v>
      </c>
      <c r="AB29" s="10">
        <f t="shared" si="24"/>
        <v>3000</v>
      </c>
      <c r="AC29" s="10">
        <f t="shared" si="24"/>
        <v>1000</v>
      </c>
      <c r="AD29" s="10">
        <f t="shared" si="24"/>
        <v>0</v>
      </c>
      <c r="AE29" s="10">
        <f t="shared" si="24"/>
        <v>0</v>
      </c>
      <c r="AF29" s="10">
        <f t="shared" si="24"/>
        <v>1000</v>
      </c>
      <c r="AG29" s="10">
        <f t="shared" si="24"/>
        <v>21.66</v>
      </c>
      <c r="AH29" s="10">
        <f t="shared" si="24"/>
        <v>0.72199999999999998</v>
      </c>
      <c r="AI29" s="93">
        <f t="shared" si="24"/>
        <v>21.66</v>
      </c>
      <c r="AJ29" s="10">
        <f>SUM(AJ30:AJ30)</f>
        <v>1000</v>
      </c>
      <c r="AK29" s="290">
        <f>SUM(AK30:AK30)</f>
        <v>0</v>
      </c>
      <c r="AM29" s="306"/>
    </row>
    <row r="30" spans="1:39">
      <c r="A30" s="8"/>
      <c r="B30" s="9"/>
      <c r="C30" s="9"/>
      <c r="D30" s="9"/>
      <c r="E30" s="9"/>
      <c r="F30" s="9"/>
      <c r="G30" s="35"/>
      <c r="H30" s="8"/>
      <c r="I30" s="310">
        <v>61453</v>
      </c>
      <c r="J30" s="9" t="s">
        <v>53</v>
      </c>
      <c r="K30" s="10">
        <v>21169.95</v>
      </c>
      <c r="L30" s="10">
        <v>15000</v>
      </c>
      <c r="M30" s="22">
        <v>15000</v>
      </c>
      <c r="N30" s="27">
        <v>10000</v>
      </c>
      <c r="O30" s="22">
        <v>10000</v>
      </c>
      <c r="P30" s="22">
        <v>6000</v>
      </c>
      <c r="Q30" s="22">
        <v>295.64999999999998</v>
      </c>
      <c r="R30" s="22">
        <v>6000</v>
      </c>
      <c r="S30" s="22">
        <v>1455.94</v>
      </c>
      <c r="T30" s="22"/>
      <c r="U30" s="52">
        <f t="shared" si="11"/>
        <v>100</v>
      </c>
      <c r="V30" s="52">
        <v>4000</v>
      </c>
      <c r="W30" s="22">
        <v>4000</v>
      </c>
      <c r="X30" s="22">
        <v>3000</v>
      </c>
      <c r="Y30" s="22"/>
      <c r="Z30" s="22">
        <v>0</v>
      </c>
      <c r="AA30" s="127">
        <v>3000</v>
      </c>
      <c r="AB30" s="127">
        <v>3000</v>
      </c>
      <c r="AC30" s="127">
        <v>1000</v>
      </c>
      <c r="AD30" s="127"/>
      <c r="AE30" s="127"/>
      <c r="AF30" s="127">
        <f t="shared" si="13"/>
        <v>1000</v>
      </c>
      <c r="AG30" s="22">
        <v>21.66</v>
      </c>
      <c r="AH30" s="22">
        <f t="shared" si="14"/>
        <v>0.72199999999999998</v>
      </c>
      <c r="AI30" s="51">
        <v>21.66</v>
      </c>
      <c r="AJ30" s="22">
        <v>1000</v>
      </c>
      <c r="AK30" s="126"/>
    </row>
    <row r="31" spans="1:39" s="2" customFormat="1">
      <c r="A31" s="145"/>
      <c r="B31" s="104"/>
      <c r="C31" s="104"/>
      <c r="D31" s="104"/>
      <c r="E31" s="104"/>
      <c r="F31" s="104"/>
      <c r="G31" s="146"/>
      <c r="H31" s="313" t="s">
        <v>502</v>
      </c>
      <c r="I31" s="311">
        <v>63</v>
      </c>
      <c r="J31" s="104" t="s">
        <v>3</v>
      </c>
      <c r="K31" s="18">
        <f>SUM(K32)</f>
        <v>411838.13</v>
      </c>
      <c r="L31" s="18">
        <f>SUM(L32)</f>
        <v>728000</v>
      </c>
      <c r="M31" s="18">
        <f>SUM(M32)</f>
        <v>728000</v>
      </c>
      <c r="N31" s="18" t="e">
        <f t="shared" ref="N31:V31" si="25">SUM(N32+N49)</f>
        <v>#REF!</v>
      </c>
      <c r="O31" s="18" t="e">
        <f t="shared" si="25"/>
        <v>#REF!</v>
      </c>
      <c r="P31" s="18" t="e">
        <f t="shared" si="25"/>
        <v>#REF!</v>
      </c>
      <c r="Q31" s="18" t="e">
        <f t="shared" si="25"/>
        <v>#REF!</v>
      </c>
      <c r="R31" s="18">
        <f t="shared" si="25"/>
        <v>1359550</v>
      </c>
      <c r="S31" s="18">
        <f t="shared" si="25"/>
        <v>782560.53</v>
      </c>
      <c r="T31" s="18">
        <f t="shared" si="25"/>
        <v>0</v>
      </c>
      <c r="U31" s="18">
        <f t="shared" si="25"/>
        <v>347.75109872018078</v>
      </c>
      <c r="V31" s="18">
        <f t="shared" si="25"/>
        <v>1623020</v>
      </c>
      <c r="W31" s="18">
        <f t="shared" ref="W31:AH31" si="26">SUM(W32+W49+W51)</f>
        <v>1566000</v>
      </c>
      <c r="X31" s="18">
        <f t="shared" si="26"/>
        <v>2676000</v>
      </c>
      <c r="Y31" s="18">
        <f t="shared" si="26"/>
        <v>917078.39999999991</v>
      </c>
      <c r="Z31" s="18">
        <f t="shared" si="26"/>
        <v>2806000</v>
      </c>
      <c r="AA31" s="18">
        <f t="shared" si="26"/>
        <v>2068000</v>
      </c>
      <c r="AB31" s="18">
        <f t="shared" ref="AB31" si="27">SUM(AB32+AB49+AB51)</f>
        <v>2538000</v>
      </c>
      <c r="AC31" s="18">
        <f t="shared" si="26"/>
        <v>2660000</v>
      </c>
      <c r="AD31" s="18">
        <f t="shared" si="26"/>
        <v>0</v>
      </c>
      <c r="AE31" s="18">
        <f t="shared" si="26"/>
        <v>0</v>
      </c>
      <c r="AF31" s="18">
        <f t="shared" si="26"/>
        <v>2660000</v>
      </c>
      <c r="AG31" s="18">
        <f t="shared" si="26"/>
        <v>494692.16</v>
      </c>
      <c r="AH31" s="18">
        <f t="shared" si="26"/>
        <v>114.70540642857142</v>
      </c>
      <c r="AI31" s="97">
        <v>467000</v>
      </c>
      <c r="AJ31" s="18">
        <f>SUM(AJ32+AJ49+AJ51)</f>
        <v>5626000</v>
      </c>
      <c r="AK31" s="147">
        <f>SUM(AK32+AK49+AK51)</f>
        <v>2054982.68</v>
      </c>
    </row>
    <row r="32" spans="1:39">
      <c r="A32" s="8"/>
      <c r="B32" s="9"/>
      <c r="C32" s="9"/>
      <c r="D32" s="9"/>
      <c r="E32" s="9"/>
      <c r="F32" s="9"/>
      <c r="G32" s="35"/>
      <c r="H32" s="313"/>
      <c r="I32" s="310">
        <v>633</v>
      </c>
      <c r="J32" s="9" t="s">
        <v>4</v>
      </c>
      <c r="K32" s="10">
        <f t="shared" ref="K32:AB32" si="28">SUM(K33+K40)</f>
        <v>411838.13</v>
      </c>
      <c r="L32" s="10">
        <f t="shared" si="28"/>
        <v>728000</v>
      </c>
      <c r="M32" s="10">
        <f t="shared" si="28"/>
        <v>728000</v>
      </c>
      <c r="N32" s="10">
        <f t="shared" si="28"/>
        <v>730000</v>
      </c>
      <c r="O32" s="10">
        <f t="shared" si="28"/>
        <v>730000</v>
      </c>
      <c r="P32" s="10">
        <f t="shared" si="28"/>
        <v>1272362</v>
      </c>
      <c r="Q32" s="10">
        <f t="shared" si="28"/>
        <v>622440</v>
      </c>
      <c r="R32" s="10">
        <f t="shared" si="28"/>
        <v>1149550</v>
      </c>
      <c r="S32" s="10">
        <f t="shared" si="28"/>
        <v>559926</v>
      </c>
      <c r="T32" s="10">
        <f t="shared" si="28"/>
        <v>0</v>
      </c>
      <c r="U32" s="10">
        <f t="shared" si="28"/>
        <v>347.75109872018078</v>
      </c>
      <c r="V32" s="10">
        <f t="shared" si="28"/>
        <v>1423020</v>
      </c>
      <c r="W32" s="10">
        <f t="shared" si="28"/>
        <v>416000</v>
      </c>
      <c r="X32" s="10">
        <f t="shared" si="28"/>
        <v>1216000</v>
      </c>
      <c r="Y32" s="10">
        <f t="shared" si="28"/>
        <v>283394.68</v>
      </c>
      <c r="Z32" s="10">
        <f t="shared" ref="Z32" si="29">SUM(Z33+Z40)</f>
        <v>1346000</v>
      </c>
      <c r="AA32" s="10">
        <f t="shared" si="28"/>
        <v>1518000</v>
      </c>
      <c r="AB32" s="10">
        <f t="shared" si="28"/>
        <v>1638000</v>
      </c>
      <c r="AC32" s="10">
        <f t="shared" ref="AC32:AI32" si="30">SUM(AC33+AC40)</f>
        <v>1728000</v>
      </c>
      <c r="AD32" s="10">
        <f t="shared" si="30"/>
        <v>0</v>
      </c>
      <c r="AE32" s="10">
        <f t="shared" si="30"/>
        <v>0</v>
      </c>
      <c r="AF32" s="10">
        <f t="shared" si="30"/>
        <v>1728000</v>
      </c>
      <c r="AG32" s="10">
        <f t="shared" si="30"/>
        <v>316767.17</v>
      </c>
      <c r="AH32" s="10">
        <f t="shared" si="30"/>
        <v>40</v>
      </c>
      <c r="AI32" s="93">
        <f t="shared" si="30"/>
        <v>544748.22</v>
      </c>
      <c r="AJ32" s="10">
        <f>SUM(AJ33+AJ40)</f>
        <v>4526000</v>
      </c>
      <c r="AK32" s="10">
        <f>SUM(AK33+AK40)</f>
        <v>1408149.48</v>
      </c>
    </row>
    <row r="33" spans="1:40">
      <c r="A33" s="8"/>
      <c r="B33" s="9"/>
      <c r="C33" s="9"/>
      <c r="D33" s="12" t="s">
        <v>86</v>
      </c>
      <c r="E33" s="9"/>
      <c r="F33" s="9"/>
      <c r="G33" s="35"/>
      <c r="H33" s="8"/>
      <c r="I33" s="310">
        <v>6331</v>
      </c>
      <c r="J33" s="9" t="s">
        <v>54</v>
      </c>
      <c r="K33" s="10">
        <f t="shared" ref="K33:AA33" si="31">SUM(K34:K39)</f>
        <v>211838.13</v>
      </c>
      <c r="L33" s="10">
        <f t="shared" si="31"/>
        <v>478000</v>
      </c>
      <c r="M33" s="10">
        <f t="shared" si="31"/>
        <v>478000</v>
      </c>
      <c r="N33" s="10">
        <f t="shared" si="31"/>
        <v>490000</v>
      </c>
      <c r="O33" s="10">
        <f t="shared" si="31"/>
        <v>490000</v>
      </c>
      <c r="P33" s="10">
        <f t="shared" si="31"/>
        <v>1072362</v>
      </c>
      <c r="Q33" s="10">
        <f t="shared" si="31"/>
        <v>622440</v>
      </c>
      <c r="R33" s="10">
        <f t="shared" si="31"/>
        <v>1049550</v>
      </c>
      <c r="S33" s="10">
        <f t="shared" si="31"/>
        <v>559926</v>
      </c>
      <c r="T33" s="10">
        <f t="shared" si="31"/>
        <v>0</v>
      </c>
      <c r="U33" s="10">
        <f t="shared" si="31"/>
        <v>297.75109872018078</v>
      </c>
      <c r="V33" s="10">
        <f t="shared" si="31"/>
        <v>1323020</v>
      </c>
      <c r="W33" s="10">
        <f t="shared" si="31"/>
        <v>71000</v>
      </c>
      <c r="X33" s="10">
        <f t="shared" si="31"/>
        <v>16000</v>
      </c>
      <c r="Y33" s="10">
        <f t="shared" si="31"/>
        <v>2700</v>
      </c>
      <c r="Z33" s="10">
        <f t="shared" ref="Z33" si="32">SUM(Z34:Z39)</f>
        <v>16000</v>
      </c>
      <c r="AA33" s="10">
        <f t="shared" si="31"/>
        <v>118000</v>
      </c>
      <c r="AB33" s="10">
        <f t="shared" ref="AB33" si="33">SUM(AB34:AB39)</f>
        <v>118000</v>
      </c>
      <c r="AC33" s="10">
        <f t="shared" ref="AC33:AK33" si="34">SUM(AC34:AC39)</f>
        <v>208000</v>
      </c>
      <c r="AD33" s="10"/>
      <c r="AE33" s="10">
        <f t="shared" si="34"/>
        <v>0</v>
      </c>
      <c r="AF33" s="10">
        <f t="shared" si="34"/>
        <v>208000</v>
      </c>
      <c r="AG33" s="10">
        <f t="shared" si="34"/>
        <v>116767.17</v>
      </c>
      <c r="AH33" s="10">
        <f t="shared" si="34"/>
        <v>40</v>
      </c>
      <c r="AI33" s="93">
        <f t="shared" si="34"/>
        <v>241356.22</v>
      </c>
      <c r="AJ33" s="10">
        <f t="shared" si="34"/>
        <v>2426000</v>
      </c>
      <c r="AK33" s="10">
        <f t="shared" si="34"/>
        <v>1108149.48</v>
      </c>
    </row>
    <row r="34" spans="1:40">
      <c r="A34" s="8"/>
      <c r="B34" s="9"/>
      <c r="C34" s="9"/>
      <c r="D34" s="9"/>
      <c r="E34" s="9"/>
      <c r="F34" s="9"/>
      <c r="G34" s="35"/>
      <c r="H34" s="8"/>
      <c r="I34" s="310">
        <v>63311</v>
      </c>
      <c r="J34" s="228" t="s">
        <v>408</v>
      </c>
      <c r="K34" s="10">
        <v>77661.47</v>
      </c>
      <c r="L34" s="10">
        <v>150000</v>
      </c>
      <c r="M34" s="22">
        <v>150000</v>
      </c>
      <c r="N34" s="27">
        <v>290000</v>
      </c>
      <c r="O34" s="22">
        <v>290000</v>
      </c>
      <c r="P34" s="22">
        <v>1014362</v>
      </c>
      <c r="Q34" s="22">
        <v>619540</v>
      </c>
      <c r="R34" s="22">
        <v>991550</v>
      </c>
      <c r="S34" s="22">
        <v>559926</v>
      </c>
      <c r="T34" s="22"/>
      <c r="U34" s="52">
        <f t="shared" si="11"/>
        <v>97.751098720180764</v>
      </c>
      <c r="V34" s="52">
        <v>1265020</v>
      </c>
      <c r="W34" s="22">
        <v>57000</v>
      </c>
      <c r="X34" s="22">
        <v>0</v>
      </c>
      <c r="Y34" s="22"/>
      <c r="Z34" s="22">
        <v>0</v>
      </c>
      <c r="AA34" s="127"/>
      <c r="AB34" s="127"/>
      <c r="AC34" s="127">
        <v>116000</v>
      </c>
      <c r="AD34" s="127"/>
      <c r="AE34" s="127"/>
      <c r="AF34" s="127">
        <f t="shared" si="13"/>
        <v>116000</v>
      </c>
      <c r="AG34" s="22">
        <v>76767.17</v>
      </c>
      <c r="AH34" s="22">
        <v>0</v>
      </c>
      <c r="AI34" s="51">
        <v>102356.22</v>
      </c>
      <c r="AJ34" s="22">
        <v>116000</v>
      </c>
      <c r="AK34" s="126"/>
    </row>
    <row r="35" spans="1:40">
      <c r="A35" s="8"/>
      <c r="B35" s="9"/>
      <c r="C35" s="9"/>
      <c r="D35" s="9"/>
      <c r="E35" s="9"/>
      <c r="F35" s="9"/>
      <c r="G35" s="35"/>
      <c r="H35" s="8"/>
      <c r="I35" s="310">
        <v>63311</v>
      </c>
      <c r="J35" s="228" t="s">
        <v>485</v>
      </c>
      <c r="K35" s="10"/>
      <c r="L35" s="10"/>
      <c r="M35" s="22"/>
      <c r="N35" s="27"/>
      <c r="O35" s="22"/>
      <c r="P35" s="22"/>
      <c r="Q35" s="22"/>
      <c r="R35" s="22"/>
      <c r="S35" s="22"/>
      <c r="T35" s="22"/>
      <c r="U35" s="52"/>
      <c r="V35" s="52"/>
      <c r="W35" s="22"/>
      <c r="X35" s="22"/>
      <c r="Y35" s="22"/>
      <c r="Z35" s="22"/>
      <c r="AA35" s="127"/>
      <c r="AB35" s="127"/>
      <c r="AC35" s="127"/>
      <c r="AD35" s="127"/>
      <c r="AE35" s="127"/>
      <c r="AF35" s="127"/>
      <c r="AG35" s="22"/>
      <c r="AH35" s="22"/>
      <c r="AI35" s="51"/>
      <c r="AJ35" s="22">
        <v>2200000</v>
      </c>
      <c r="AK35" s="126">
        <v>1108149.48</v>
      </c>
      <c r="AN35" s="305"/>
    </row>
    <row r="36" spans="1:40">
      <c r="A36" s="8"/>
      <c r="B36" s="9"/>
      <c r="C36" s="9"/>
      <c r="D36" s="9"/>
      <c r="E36" s="9"/>
      <c r="F36" s="9"/>
      <c r="G36" s="35"/>
      <c r="H36" s="8"/>
      <c r="I36" s="310">
        <v>63312</v>
      </c>
      <c r="J36" s="9" t="s">
        <v>248</v>
      </c>
      <c r="K36" s="10">
        <v>25650</v>
      </c>
      <c r="L36" s="10">
        <v>40000</v>
      </c>
      <c r="M36" s="22">
        <v>40000</v>
      </c>
      <c r="N36" s="22">
        <v>0</v>
      </c>
      <c r="O36" s="22">
        <v>0</v>
      </c>
      <c r="P36" s="22">
        <v>8000</v>
      </c>
      <c r="Q36" s="22">
        <v>2900</v>
      </c>
      <c r="R36" s="22">
        <v>8000</v>
      </c>
      <c r="S36" s="22"/>
      <c r="T36" s="22"/>
      <c r="U36" s="52">
        <f t="shared" si="11"/>
        <v>100</v>
      </c>
      <c r="V36" s="52">
        <v>8000</v>
      </c>
      <c r="W36" s="22">
        <v>2000</v>
      </c>
      <c r="X36" s="22">
        <v>2000</v>
      </c>
      <c r="Y36" s="22"/>
      <c r="Z36" s="22">
        <v>2000</v>
      </c>
      <c r="AA36" s="127">
        <v>2000</v>
      </c>
      <c r="AB36" s="127">
        <v>2000</v>
      </c>
      <c r="AC36" s="127">
        <v>0</v>
      </c>
      <c r="AD36" s="127"/>
      <c r="AE36" s="127"/>
      <c r="AF36" s="127">
        <f t="shared" si="13"/>
        <v>0</v>
      </c>
      <c r="AG36" s="22"/>
      <c r="AH36" s="22">
        <f t="shared" ref="AH36:AH41" si="35">SUM(AG36/AA36*100)</f>
        <v>0</v>
      </c>
      <c r="AI36" s="51">
        <v>35000</v>
      </c>
      <c r="AJ36" s="22"/>
      <c r="AK36" s="126"/>
    </row>
    <row r="37" spans="1:40">
      <c r="A37" s="8"/>
      <c r="B37" s="9"/>
      <c r="C37" s="9"/>
      <c r="D37" s="9"/>
      <c r="E37" s="9"/>
      <c r="F37" s="9"/>
      <c r="G37" s="35"/>
      <c r="H37" s="8"/>
      <c r="I37" s="310">
        <v>63312</v>
      </c>
      <c r="J37" s="59" t="s">
        <v>328</v>
      </c>
      <c r="K37" s="10"/>
      <c r="L37" s="10"/>
      <c r="M37" s="22"/>
      <c r="N37" s="22"/>
      <c r="O37" s="22"/>
      <c r="P37" s="22"/>
      <c r="Q37" s="22"/>
      <c r="R37" s="22"/>
      <c r="S37" s="22"/>
      <c r="T37" s="22"/>
      <c r="U37" s="52"/>
      <c r="V37" s="52"/>
      <c r="W37" s="22">
        <v>4000</v>
      </c>
      <c r="X37" s="22">
        <v>6000</v>
      </c>
      <c r="Y37" s="22">
        <v>2700</v>
      </c>
      <c r="Z37" s="22">
        <v>6000</v>
      </c>
      <c r="AA37" s="127">
        <v>6000</v>
      </c>
      <c r="AB37" s="127">
        <v>6000</v>
      </c>
      <c r="AC37" s="127">
        <v>0</v>
      </c>
      <c r="AD37" s="127"/>
      <c r="AE37" s="127"/>
      <c r="AF37" s="127">
        <f t="shared" si="13"/>
        <v>0</v>
      </c>
      <c r="AG37" s="22"/>
      <c r="AH37" s="22">
        <f t="shared" si="35"/>
        <v>0</v>
      </c>
      <c r="AI37" s="51"/>
      <c r="AJ37" s="22"/>
      <c r="AK37" s="126"/>
    </row>
    <row r="38" spans="1:40">
      <c r="A38" s="8"/>
      <c r="B38" s="9"/>
      <c r="C38" s="9"/>
      <c r="D38" s="9"/>
      <c r="E38" s="9"/>
      <c r="F38" s="9"/>
      <c r="G38" s="35"/>
      <c r="H38" s="8"/>
      <c r="I38" s="310">
        <v>63312</v>
      </c>
      <c r="J38" s="59" t="s">
        <v>380</v>
      </c>
      <c r="K38" s="10"/>
      <c r="L38" s="10"/>
      <c r="M38" s="22"/>
      <c r="N38" s="22"/>
      <c r="O38" s="22"/>
      <c r="P38" s="22"/>
      <c r="Q38" s="22"/>
      <c r="R38" s="22"/>
      <c r="S38" s="22"/>
      <c r="T38" s="22"/>
      <c r="U38" s="52"/>
      <c r="V38" s="52"/>
      <c r="W38" s="22"/>
      <c r="X38" s="22"/>
      <c r="Y38" s="22"/>
      <c r="Z38" s="22"/>
      <c r="AA38" s="127">
        <v>100000</v>
      </c>
      <c r="AB38" s="127">
        <v>100000</v>
      </c>
      <c r="AC38" s="127">
        <v>80000</v>
      </c>
      <c r="AD38" s="127"/>
      <c r="AE38" s="127"/>
      <c r="AF38" s="127">
        <f t="shared" si="13"/>
        <v>80000</v>
      </c>
      <c r="AG38" s="22">
        <v>40000</v>
      </c>
      <c r="AH38" s="22">
        <f t="shared" si="35"/>
        <v>40</v>
      </c>
      <c r="AI38" s="51">
        <v>78000</v>
      </c>
      <c r="AJ38" s="22">
        <v>100000</v>
      </c>
      <c r="AK38" s="126"/>
    </row>
    <row r="39" spans="1:40">
      <c r="A39" s="8"/>
      <c r="B39" s="9"/>
      <c r="C39" s="9"/>
      <c r="D39" s="9"/>
      <c r="E39" s="9"/>
      <c r="F39" s="9"/>
      <c r="G39" s="35"/>
      <c r="H39" s="8"/>
      <c r="I39" s="310">
        <v>63312</v>
      </c>
      <c r="J39" s="9" t="s">
        <v>55</v>
      </c>
      <c r="K39" s="10">
        <v>108526.66</v>
      </c>
      <c r="L39" s="10">
        <v>288000</v>
      </c>
      <c r="M39" s="22">
        <v>288000</v>
      </c>
      <c r="N39" s="27">
        <v>200000</v>
      </c>
      <c r="O39" s="22">
        <v>200000</v>
      </c>
      <c r="P39" s="22">
        <v>50000</v>
      </c>
      <c r="Q39" s="22"/>
      <c r="R39" s="22">
        <v>50000</v>
      </c>
      <c r="S39" s="22"/>
      <c r="T39" s="22"/>
      <c r="U39" s="52">
        <f t="shared" si="11"/>
        <v>100</v>
      </c>
      <c r="V39" s="52">
        <v>50000</v>
      </c>
      <c r="W39" s="22">
        <v>8000</v>
      </c>
      <c r="X39" s="22">
        <v>8000</v>
      </c>
      <c r="Y39" s="22"/>
      <c r="Z39" s="22">
        <v>8000</v>
      </c>
      <c r="AA39" s="127">
        <v>10000</v>
      </c>
      <c r="AB39" s="127">
        <v>10000</v>
      </c>
      <c r="AC39" s="127">
        <v>12000</v>
      </c>
      <c r="AD39" s="127"/>
      <c r="AE39" s="127"/>
      <c r="AF39" s="127">
        <f t="shared" si="13"/>
        <v>12000</v>
      </c>
      <c r="AG39" s="22"/>
      <c r="AH39" s="22">
        <f t="shared" si="35"/>
        <v>0</v>
      </c>
      <c r="AI39" s="51">
        <v>26000</v>
      </c>
      <c r="AJ39" s="22">
        <v>10000</v>
      </c>
      <c r="AK39" s="126"/>
    </row>
    <row r="40" spans="1:40">
      <c r="A40" s="8"/>
      <c r="B40" s="9"/>
      <c r="C40" s="9"/>
      <c r="D40" s="12" t="s">
        <v>86</v>
      </c>
      <c r="E40" s="9"/>
      <c r="F40" s="9"/>
      <c r="G40" s="35"/>
      <c r="H40" s="8"/>
      <c r="I40" s="310">
        <v>6332</v>
      </c>
      <c r="J40" s="9" t="s">
        <v>56</v>
      </c>
      <c r="K40" s="10">
        <f>SUM(K41:K50)</f>
        <v>200000</v>
      </c>
      <c r="L40" s="10">
        <f>SUM(L41:L50)</f>
        <v>250000</v>
      </c>
      <c r="M40" s="10">
        <f>SUM(M41:M50)</f>
        <v>250000</v>
      </c>
      <c r="N40" s="10">
        <f t="shared" ref="N40:Q40" si="36">SUM(N41)</f>
        <v>240000</v>
      </c>
      <c r="O40" s="10">
        <f t="shared" si="36"/>
        <v>240000</v>
      </c>
      <c r="P40" s="10">
        <f t="shared" si="36"/>
        <v>200000</v>
      </c>
      <c r="Q40" s="10">
        <f t="shared" si="36"/>
        <v>0</v>
      </c>
      <c r="R40" s="10">
        <f t="shared" ref="R40:AA40" si="37">SUM(R41:R47)</f>
        <v>100000</v>
      </c>
      <c r="S40" s="10">
        <f t="shared" si="37"/>
        <v>0</v>
      </c>
      <c r="T40" s="10">
        <f t="shared" si="37"/>
        <v>0</v>
      </c>
      <c r="U40" s="10">
        <f t="shared" si="37"/>
        <v>50</v>
      </c>
      <c r="V40" s="10">
        <f t="shared" si="37"/>
        <v>100000</v>
      </c>
      <c r="W40" s="10">
        <f t="shared" si="37"/>
        <v>345000</v>
      </c>
      <c r="X40" s="10">
        <f t="shared" si="37"/>
        <v>1200000</v>
      </c>
      <c r="Y40" s="10">
        <f t="shared" si="37"/>
        <v>280694.68</v>
      </c>
      <c r="Z40" s="10">
        <v>1330000</v>
      </c>
      <c r="AA40" s="10">
        <f t="shared" si="37"/>
        <v>1400000</v>
      </c>
      <c r="AB40" s="10">
        <f>SUM(AB41:AB47)</f>
        <v>1520000</v>
      </c>
      <c r="AC40" s="10">
        <f>SUM(AC41:AC48)</f>
        <v>1520000</v>
      </c>
      <c r="AD40" s="10">
        <f>SUM(AD41:AD48)</f>
        <v>0</v>
      </c>
      <c r="AE40" s="10">
        <f t="shared" ref="AE40:AJ40" si="38">SUM(AE41:AE48)</f>
        <v>0</v>
      </c>
      <c r="AF40" s="10">
        <f t="shared" si="38"/>
        <v>1520000</v>
      </c>
      <c r="AG40" s="10">
        <f t="shared" si="38"/>
        <v>200000</v>
      </c>
      <c r="AH40" s="10">
        <f t="shared" si="38"/>
        <v>0</v>
      </c>
      <c r="AI40" s="93">
        <f t="shared" si="38"/>
        <v>303392</v>
      </c>
      <c r="AJ40" s="10">
        <f t="shared" si="38"/>
        <v>2100000</v>
      </c>
      <c r="AK40" s="10">
        <f>SUM(AK41:AK48)</f>
        <v>300000</v>
      </c>
    </row>
    <row r="41" spans="1:40">
      <c r="A41" s="8"/>
      <c r="B41" s="9"/>
      <c r="C41" s="9"/>
      <c r="D41" s="9"/>
      <c r="E41" s="9"/>
      <c r="F41" s="9"/>
      <c r="G41" s="35"/>
      <c r="H41" s="8"/>
      <c r="I41" s="310">
        <v>63321</v>
      </c>
      <c r="J41" s="59" t="s">
        <v>309</v>
      </c>
      <c r="K41" s="10">
        <v>200000</v>
      </c>
      <c r="L41" s="10">
        <v>250000</v>
      </c>
      <c r="M41" s="22">
        <v>250000</v>
      </c>
      <c r="N41" s="22">
        <v>240000</v>
      </c>
      <c r="O41" s="22">
        <v>240000</v>
      </c>
      <c r="P41" s="22">
        <v>200000</v>
      </c>
      <c r="Q41" s="22"/>
      <c r="R41" s="51">
        <v>100000</v>
      </c>
      <c r="S41" s="51"/>
      <c r="T41" s="51"/>
      <c r="U41" s="52">
        <f t="shared" si="11"/>
        <v>50</v>
      </c>
      <c r="V41" s="52">
        <v>0</v>
      </c>
      <c r="W41" s="22">
        <v>295000</v>
      </c>
      <c r="X41" s="22">
        <v>200000</v>
      </c>
      <c r="Y41" s="22"/>
      <c r="Z41" s="22">
        <v>200000</v>
      </c>
      <c r="AA41" s="127">
        <v>200000</v>
      </c>
      <c r="AB41" s="127">
        <v>0</v>
      </c>
      <c r="AC41" s="127">
        <v>150000</v>
      </c>
      <c r="AD41" s="127"/>
      <c r="AE41" s="127"/>
      <c r="AF41" s="127">
        <f t="shared" si="13"/>
        <v>150000</v>
      </c>
      <c r="AG41" s="22"/>
      <c r="AH41" s="22">
        <f t="shared" si="35"/>
        <v>0</v>
      </c>
      <c r="AI41" s="22"/>
      <c r="AJ41" s="22">
        <v>350000</v>
      </c>
      <c r="AK41" s="126">
        <v>300000</v>
      </c>
    </row>
    <row r="42" spans="1:40">
      <c r="A42" s="8"/>
      <c r="B42" s="9"/>
      <c r="C42" s="9"/>
      <c r="D42" s="9"/>
      <c r="E42" s="9"/>
      <c r="F42" s="9"/>
      <c r="G42" s="35"/>
      <c r="H42" s="8"/>
      <c r="I42" s="310">
        <v>63321</v>
      </c>
      <c r="J42" s="59" t="s">
        <v>444</v>
      </c>
      <c r="K42" s="10"/>
      <c r="L42" s="10"/>
      <c r="M42" s="22"/>
      <c r="N42" s="22"/>
      <c r="O42" s="22"/>
      <c r="P42" s="22"/>
      <c r="Q42" s="22"/>
      <c r="R42" s="51"/>
      <c r="S42" s="51"/>
      <c r="T42" s="51"/>
      <c r="U42" s="52"/>
      <c r="V42" s="52"/>
      <c r="W42" s="22"/>
      <c r="X42" s="22"/>
      <c r="Y42" s="22"/>
      <c r="Z42" s="22"/>
      <c r="AA42" s="127"/>
      <c r="AB42" s="127">
        <v>300000</v>
      </c>
      <c r="AC42" s="127">
        <v>150000</v>
      </c>
      <c r="AD42" s="127"/>
      <c r="AE42" s="127"/>
      <c r="AF42" s="127">
        <f t="shared" si="13"/>
        <v>150000</v>
      </c>
      <c r="AG42" s="22"/>
      <c r="AH42" s="22"/>
      <c r="AI42" s="22"/>
      <c r="AJ42" s="22">
        <v>350000</v>
      </c>
      <c r="AK42" s="126"/>
    </row>
    <row r="43" spans="1:40">
      <c r="A43" s="8"/>
      <c r="B43" s="9"/>
      <c r="C43" s="9"/>
      <c r="D43" s="9"/>
      <c r="E43" s="9"/>
      <c r="F43" s="9"/>
      <c r="G43" s="35"/>
      <c r="H43" s="8"/>
      <c r="I43" s="310">
        <v>63321</v>
      </c>
      <c r="J43" s="59" t="s">
        <v>486</v>
      </c>
      <c r="K43" s="10"/>
      <c r="L43" s="10"/>
      <c r="M43" s="22"/>
      <c r="N43" s="22"/>
      <c r="O43" s="22"/>
      <c r="P43" s="22"/>
      <c r="Q43" s="22"/>
      <c r="R43" s="51"/>
      <c r="S43" s="51"/>
      <c r="T43" s="51"/>
      <c r="U43" s="52"/>
      <c r="V43" s="52"/>
      <c r="W43" s="22"/>
      <c r="X43" s="22">
        <v>300000</v>
      </c>
      <c r="Y43" s="22">
        <v>280694.68</v>
      </c>
      <c r="Z43" s="22">
        <v>300000</v>
      </c>
      <c r="AA43" s="127">
        <v>300000</v>
      </c>
      <c r="AB43" s="127">
        <v>200000</v>
      </c>
      <c r="AC43" s="127">
        <v>0</v>
      </c>
      <c r="AD43" s="127"/>
      <c r="AE43" s="127"/>
      <c r="AF43" s="127">
        <f t="shared" si="13"/>
        <v>0</v>
      </c>
      <c r="AG43" s="22"/>
      <c r="AH43" s="22">
        <f>SUM(AG43/AA43*100)</f>
        <v>0</v>
      </c>
      <c r="AI43" s="22"/>
      <c r="AJ43" s="22">
        <v>100000</v>
      </c>
      <c r="AK43" s="126"/>
    </row>
    <row r="44" spans="1:40">
      <c r="A44" s="8"/>
      <c r="B44" s="9"/>
      <c r="C44" s="9"/>
      <c r="D44" s="9"/>
      <c r="E44" s="9"/>
      <c r="F44" s="9"/>
      <c r="G44" s="35"/>
      <c r="H44" s="8"/>
      <c r="I44" s="310">
        <v>63321</v>
      </c>
      <c r="J44" s="59" t="s">
        <v>487</v>
      </c>
      <c r="K44" s="10"/>
      <c r="L44" s="10"/>
      <c r="M44" s="22"/>
      <c r="N44" s="22"/>
      <c r="O44" s="22"/>
      <c r="P44" s="22"/>
      <c r="Q44" s="22"/>
      <c r="R44" s="51"/>
      <c r="S44" s="51"/>
      <c r="T44" s="51"/>
      <c r="U44" s="52"/>
      <c r="V44" s="52"/>
      <c r="W44" s="22"/>
      <c r="X44" s="22"/>
      <c r="Y44" s="22"/>
      <c r="Z44" s="22"/>
      <c r="AA44" s="127"/>
      <c r="AB44" s="127">
        <v>200000</v>
      </c>
      <c r="AC44" s="127">
        <v>200000</v>
      </c>
      <c r="AD44" s="127"/>
      <c r="AE44" s="127"/>
      <c r="AF44" s="127">
        <f t="shared" si="13"/>
        <v>200000</v>
      </c>
      <c r="AG44" s="22">
        <v>200000</v>
      </c>
      <c r="AH44" s="22"/>
      <c r="AI44" s="22">
        <v>200000</v>
      </c>
      <c r="AJ44" s="22">
        <v>200000</v>
      </c>
      <c r="AK44" s="126"/>
    </row>
    <row r="45" spans="1:40">
      <c r="A45" s="8"/>
      <c r="B45" s="9"/>
      <c r="C45" s="9"/>
      <c r="D45" s="9"/>
      <c r="E45" s="9"/>
      <c r="F45" s="9"/>
      <c r="G45" s="35"/>
      <c r="H45" s="8"/>
      <c r="I45" s="310">
        <v>63321</v>
      </c>
      <c r="J45" s="59" t="s">
        <v>360</v>
      </c>
      <c r="K45" s="10"/>
      <c r="L45" s="10"/>
      <c r="M45" s="22"/>
      <c r="N45" s="22"/>
      <c r="O45" s="22"/>
      <c r="P45" s="22"/>
      <c r="Q45" s="22"/>
      <c r="R45" s="51"/>
      <c r="S45" s="51"/>
      <c r="T45" s="51"/>
      <c r="U45" s="52"/>
      <c r="V45" s="52"/>
      <c r="W45" s="22">
        <v>50000</v>
      </c>
      <c r="X45" s="22">
        <v>100000</v>
      </c>
      <c r="Y45" s="22"/>
      <c r="Z45" s="22">
        <v>200000</v>
      </c>
      <c r="AA45" s="127">
        <v>200000</v>
      </c>
      <c r="AB45" s="127">
        <v>120000</v>
      </c>
      <c r="AC45" s="127">
        <v>120000</v>
      </c>
      <c r="AD45" s="127"/>
      <c r="AE45" s="127"/>
      <c r="AF45" s="127">
        <f t="shared" si="13"/>
        <v>120000</v>
      </c>
      <c r="AG45" s="22"/>
      <c r="AH45" s="22">
        <f>SUM(AG45/AA45*100)</f>
        <v>0</v>
      </c>
      <c r="AI45" s="22">
        <v>103392</v>
      </c>
      <c r="AJ45" s="22">
        <v>200000</v>
      </c>
      <c r="AK45" s="126"/>
    </row>
    <row r="46" spans="1:40">
      <c r="A46" s="8"/>
      <c r="B46" s="9"/>
      <c r="C46" s="9"/>
      <c r="D46" s="9"/>
      <c r="E46" s="9"/>
      <c r="F46" s="9"/>
      <c r="G46" s="35"/>
      <c r="H46" s="8"/>
      <c r="I46" s="310">
        <v>63321</v>
      </c>
      <c r="J46" s="59" t="s">
        <v>507</v>
      </c>
      <c r="K46" s="10"/>
      <c r="L46" s="10"/>
      <c r="M46" s="22"/>
      <c r="N46" s="22"/>
      <c r="O46" s="22"/>
      <c r="P46" s="22"/>
      <c r="Q46" s="22"/>
      <c r="R46" s="51"/>
      <c r="S46" s="51"/>
      <c r="T46" s="51"/>
      <c r="U46" s="52"/>
      <c r="V46" s="52"/>
      <c r="W46" s="22">
        <v>0</v>
      </c>
      <c r="X46" s="22">
        <v>400000</v>
      </c>
      <c r="Y46" s="22"/>
      <c r="Z46" s="22">
        <v>430000</v>
      </c>
      <c r="AA46" s="127">
        <v>500000</v>
      </c>
      <c r="AB46" s="127">
        <v>500000</v>
      </c>
      <c r="AC46" s="127">
        <v>500000</v>
      </c>
      <c r="AD46" s="127"/>
      <c r="AE46" s="127"/>
      <c r="AF46" s="127">
        <f t="shared" si="13"/>
        <v>500000</v>
      </c>
      <c r="AG46" s="22"/>
      <c r="AH46" s="22">
        <f>SUM(AG46/AA46*100)</f>
        <v>0</v>
      </c>
      <c r="AI46" s="22"/>
      <c r="AJ46" s="22">
        <v>500000</v>
      </c>
      <c r="AK46" s="126"/>
    </row>
    <row r="47" spans="1:40">
      <c r="A47" s="8"/>
      <c r="B47" s="9"/>
      <c r="C47" s="9"/>
      <c r="D47" s="9"/>
      <c r="E47" s="9"/>
      <c r="F47" s="9"/>
      <c r="G47" s="35"/>
      <c r="H47" s="8"/>
      <c r="I47" s="310">
        <v>63321</v>
      </c>
      <c r="J47" s="59" t="s">
        <v>488</v>
      </c>
      <c r="K47" s="10"/>
      <c r="L47" s="10"/>
      <c r="M47" s="22"/>
      <c r="N47" s="22"/>
      <c r="O47" s="22"/>
      <c r="P47" s="22"/>
      <c r="Q47" s="22"/>
      <c r="R47" s="51"/>
      <c r="S47" s="51"/>
      <c r="T47" s="51"/>
      <c r="U47" s="52"/>
      <c r="V47" s="52">
        <v>100000</v>
      </c>
      <c r="W47" s="22">
        <v>0</v>
      </c>
      <c r="X47" s="22">
        <v>200000</v>
      </c>
      <c r="Y47" s="22"/>
      <c r="Z47" s="22">
        <v>200000</v>
      </c>
      <c r="AA47" s="127">
        <v>200000</v>
      </c>
      <c r="AB47" s="127">
        <v>200000</v>
      </c>
      <c r="AC47" s="127">
        <v>200000</v>
      </c>
      <c r="AD47" s="127"/>
      <c r="AE47" s="127"/>
      <c r="AF47" s="127">
        <f t="shared" si="13"/>
        <v>200000</v>
      </c>
      <c r="AG47" s="22"/>
      <c r="AH47" s="22">
        <f>SUM(AG47/AA47*100)</f>
        <v>0</v>
      </c>
      <c r="AI47" s="22"/>
      <c r="AJ47" s="22">
        <v>200000</v>
      </c>
      <c r="AK47" s="126"/>
    </row>
    <row r="48" spans="1:40">
      <c r="A48" s="8"/>
      <c r="B48" s="9"/>
      <c r="C48" s="9"/>
      <c r="D48" s="9"/>
      <c r="E48" s="9"/>
      <c r="F48" s="9"/>
      <c r="G48" s="35"/>
      <c r="H48" s="8"/>
      <c r="I48" s="310">
        <v>63322</v>
      </c>
      <c r="J48" s="59" t="s">
        <v>493</v>
      </c>
      <c r="K48" s="10"/>
      <c r="L48" s="10"/>
      <c r="M48" s="22"/>
      <c r="N48" s="22"/>
      <c r="O48" s="22"/>
      <c r="P48" s="22"/>
      <c r="Q48" s="22"/>
      <c r="R48" s="51"/>
      <c r="S48" s="51"/>
      <c r="T48" s="51"/>
      <c r="U48" s="52"/>
      <c r="V48" s="52"/>
      <c r="W48" s="22"/>
      <c r="X48" s="22"/>
      <c r="Y48" s="22"/>
      <c r="Z48" s="22"/>
      <c r="AA48" s="127"/>
      <c r="AB48" s="127"/>
      <c r="AC48" s="127">
        <v>200000</v>
      </c>
      <c r="AD48" s="127"/>
      <c r="AE48" s="127"/>
      <c r="AF48" s="127">
        <f t="shared" si="13"/>
        <v>200000</v>
      </c>
      <c r="AG48" s="22"/>
      <c r="AH48" s="22"/>
      <c r="AI48" s="22"/>
      <c r="AJ48" s="22">
        <v>200000</v>
      </c>
      <c r="AK48" s="126"/>
    </row>
    <row r="49" spans="1:37">
      <c r="A49" s="8"/>
      <c r="B49" s="9"/>
      <c r="C49" s="9"/>
      <c r="D49" s="9"/>
      <c r="E49" s="9"/>
      <c r="F49" s="9"/>
      <c r="G49" s="35"/>
      <c r="H49" s="8"/>
      <c r="I49" s="310">
        <v>634</v>
      </c>
      <c r="J49" s="9" t="s">
        <v>228</v>
      </c>
      <c r="K49" s="10">
        <v>0</v>
      </c>
      <c r="L49" s="10">
        <v>0</v>
      </c>
      <c r="M49" s="22">
        <v>0</v>
      </c>
      <c r="N49" s="22" t="e">
        <f>SUM(#REF!)</f>
        <v>#REF!</v>
      </c>
      <c r="O49" s="22" t="e">
        <f>SUM(#REF!)</f>
        <v>#REF!</v>
      </c>
      <c r="P49" s="22" t="e">
        <f>SUM(#REF!)</f>
        <v>#REF!</v>
      </c>
      <c r="Q49" s="22" t="e">
        <f>SUM(#REF!)</f>
        <v>#REF!</v>
      </c>
      <c r="R49" s="22">
        <f t="shared" ref="R49:AI49" si="39">SUM(R50:R50)</f>
        <v>210000</v>
      </c>
      <c r="S49" s="22">
        <f t="shared" si="39"/>
        <v>222634.53</v>
      </c>
      <c r="T49" s="22">
        <f t="shared" si="39"/>
        <v>0</v>
      </c>
      <c r="U49" s="22">
        <f t="shared" si="39"/>
        <v>0</v>
      </c>
      <c r="V49" s="22">
        <f t="shared" si="39"/>
        <v>200000</v>
      </c>
      <c r="W49" s="22">
        <f t="shared" si="39"/>
        <v>150000</v>
      </c>
      <c r="X49" s="22">
        <f t="shared" si="39"/>
        <v>200000</v>
      </c>
      <c r="Y49" s="22">
        <f t="shared" si="39"/>
        <v>156238.92000000001</v>
      </c>
      <c r="Z49" s="22">
        <f t="shared" si="39"/>
        <v>200000</v>
      </c>
      <c r="AA49" s="22">
        <f t="shared" si="39"/>
        <v>200000</v>
      </c>
      <c r="AB49" s="22">
        <f t="shared" si="39"/>
        <v>200000</v>
      </c>
      <c r="AC49" s="22">
        <f t="shared" si="39"/>
        <v>120000</v>
      </c>
      <c r="AD49" s="22">
        <f t="shared" si="39"/>
        <v>0</v>
      </c>
      <c r="AE49" s="22">
        <f t="shared" si="39"/>
        <v>0</v>
      </c>
      <c r="AF49" s="22">
        <f t="shared" si="39"/>
        <v>120000</v>
      </c>
      <c r="AG49" s="22">
        <f t="shared" si="39"/>
        <v>111391.91</v>
      </c>
      <c r="AH49" s="22">
        <f t="shared" si="39"/>
        <v>55.695954999999998</v>
      </c>
      <c r="AI49" s="22">
        <f t="shared" si="39"/>
        <v>111391.91</v>
      </c>
      <c r="AJ49" s="22">
        <f>SUM(AJ50:AJ50)</f>
        <v>200000</v>
      </c>
      <c r="AK49" s="22">
        <f>SUM(AK50:AK50)</f>
        <v>195885.19</v>
      </c>
    </row>
    <row r="50" spans="1:37">
      <c r="A50" s="8"/>
      <c r="B50" s="9"/>
      <c r="C50" s="9"/>
      <c r="D50" s="9"/>
      <c r="E50" s="9"/>
      <c r="F50" s="9"/>
      <c r="G50" s="35"/>
      <c r="H50" s="8"/>
      <c r="I50" s="310">
        <v>63414</v>
      </c>
      <c r="J50" s="59" t="s">
        <v>296</v>
      </c>
      <c r="K50" s="10"/>
      <c r="L50" s="10"/>
      <c r="M50" s="22"/>
      <c r="N50" s="22"/>
      <c r="O50" s="22"/>
      <c r="P50" s="22"/>
      <c r="Q50" s="22"/>
      <c r="R50" s="22">
        <v>210000</v>
      </c>
      <c r="S50" s="22">
        <v>222634.53</v>
      </c>
      <c r="T50" s="22"/>
      <c r="U50" s="52"/>
      <c r="V50" s="52">
        <v>200000</v>
      </c>
      <c r="W50" s="22">
        <v>150000</v>
      </c>
      <c r="X50" s="22">
        <v>200000</v>
      </c>
      <c r="Y50" s="22">
        <v>156238.92000000001</v>
      </c>
      <c r="Z50" s="22">
        <v>200000</v>
      </c>
      <c r="AA50" s="127">
        <v>200000</v>
      </c>
      <c r="AB50" s="127">
        <v>200000</v>
      </c>
      <c r="AC50" s="127">
        <v>120000</v>
      </c>
      <c r="AD50" s="127"/>
      <c r="AE50" s="127"/>
      <c r="AF50" s="127">
        <f t="shared" si="13"/>
        <v>120000</v>
      </c>
      <c r="AG50" s="22">
        <v>111391.91</v>
      </c>
      <c r="AH50" s="22">
        <f>SUM(AG50/AA50*100)</f>
        <v>55.695954999999998</v>
      </c>
      <c r="AI50" s="22">
        <v>111391.91</v>
      </c>
      <c r="AJ50" s="22">
        <v>200000</v>
      </c>
      <c r="AK50" s="126">
        <v>195885.19</v>
      </c>
    </row>
    <row r="51" spans="1:37" s="66" customFormat="1">
      <c r="A51" s="89"/>
      <c r="B51" s="90"/>
      <c r="C51" s="90"/>
      <c r="D51" s="90"/>
      <c r="E51" s="90"/>
      <c r="F51" s="90"/>
      <c r="G51" s="91"/>
      <c r="H51" s="314" t="s">
        <v>505</v>
      </c>
      <c r="I51" s="312">
        <v>638</v>
      </c>
      <c r="J51" s="92" t="s">
        <v>325</v>
      </c>
      <c r="K51" s="93"/>
      <c r="L51" s="93"/>
      <c r="M51" s="51"/>
      <c r="N51" s="51"/>
      <c r="O51" s="51"/>
      <c r="P51" s="51"/>
      <c r="Q51" s="51"/>
      <c r="R51" s="51"/>
      <c r="S51" s="51"/>
      <c r="T51" s="51"/>
      <c r="U51" s="52"/>
      <c r="V51" s="52"/>
      <c r="W51" s="51">
        <f>SUM(W52)</f>
        <v>1000000</v>
      </c>
      <c r="X51" s="51">
        <f t="shared" ref="X51:AA51" si="40">SUM(X52)</f>
        <v>1260000</v>
      </c>
      <c r="Y51" s="51">
        <f t="shared" si="40"/>
        <v>477444.8</v>
      </c>
      <c r="Z51" s="51">
        <f t="shared" si="40"/>
        <v>1260000</v>
      </c>
      <c r="AA51" s="51">
        <f t="shared" si="40"/>
        <v>350000</v>
      </c>
      <c r="AB51" s="51">
        <f>SUM(AB52:AB53)</f>
        <v>700000</v>
      </c>
      <c r="AC51" s="51">
        <f>SUM(AC52:AC53)</f>
        <v>812000</v>
      </c>
      <c r="AD51" s="51">
        <f t="shared" ref="AD51:AK51" si="41">SUM(AD52:AD53)</f>
        <v>0</v>
      </c>
      <c r="AE51" s="51">
        <f t="shared" si="41"/>
        <v>0</v>
      </c>
      <c r="AF51" s="51">
        <f t="shared" si="41"/>
        <v>812000</v>
      </c>
      <c r="AG51" s="51">
        <f t="shared" si="41"/>
        <v>66533.08</v>
      </c>
      <c r="AH51" s="51">
        <f t="shared" si="41"/>
        <v>19.009451428571428</v>
      </c>
      <c r="AI51" s="51">
        <f t="shared" si="41"/>
        <v>66533.08</v>
      </c>
      <c r="AJ51" s="51">
        <f t="shared" si="41"/>
        <v>900000</v>
      </c>
      <c r="AK51" s="51">
        <f t="shared" si="41"/>
        <v>450948.01</v>
      </c>
    </row>
    <row r="52" spans="1:37" s="66" customFormat="1">
      <c r="A52" s="89"/>
      <c r="B52" s="90"/>
      <c r="C52" s="90"/>
      <c r="D52" s="90"/>
      <c r="E52" s="90"/>
      <c r="F52" s="90"/>
      <c r="G52" s="91"/>
      <c r="H52" s="89"/>
      <c r="I52" s="312">
        <v>63811</v>
      </c>
      <c r="J52" s="92" t="s">
        <v>315</v>
      </c>
      <c r="K52" s="93"/>
      <c r="L52" s="93"/>
      <c r="M52" s="51"/>
      <c r="N52" s="51"/>
      <c r="O52" s="51"/>
      <c r="P52" s="51"/>
      <c r="Q52" s="51"/>
      <c r="R52" s="51"/>
      <c r="S52" s="51"/>
      <c r="T52" s="51"/>
      <c r="U52" s="52"/>
      <c r="V52" s="52"/>
      <c r="W52" s="51">
        <v>1000000</v>
      </c>
      <c r="X52" s="51">
        <v>1260000</v>
      </c>
      <c r="Y52" s="51">
        <v>477444.8</v>
      </c>
      <c r="Z52" s="51">
        <v>1260000</v>
      </c>
      <c r="AA52" s="127">
        <v>350000</v>
      </c>
      <c r="AB52" s="127">
        <v>700000</v>
      </c>
      <c r="AC52" s="127">
        <v>700000</v>
      </c>
      <c r="AD52" s="127"/>
      <c r="AE52" s="127"/>
      <c r="AF52" s="127">
        <f t="shared" si="13"/>
        <v>700000</v>
      </c>
      <c r="AG52" s="51">
        <v>66533.08</v>
      </c>
      <c r="AH52" s="22">
        <f>SUM(AG52/AA52*100)</f>
        <v>19.009451428571428</v>
      </c>
      <c r="AI52" s="51">
        <v>66533.08</v>
      </c>
      <c r="AJ52" s="51">
        <v>900000</v>
      </c>
      <c r="AK52" s="320">
        <v>450948.01</v>
      </c>
    </row>
    <row r="53" spans="1:37" s="66" customFormat="1">
      <c r="A53" s="89"/>
      <c r="B53" s="90"/>
      <c r="C53" s="90"/>
      <c r="D53" s="90"/>
      <c r="E53" s="90"/>
      <c r="F53" s="90"/>
      <c r="G53" s="91"/>
      <c r="H53" s="89"/>
      <c r="I53" s="312">
        <v>63811</v>
      </c>
      <c r="J53" s="92" t="s">
        <v>506</v>
      </c>
      <c r="K53" s="93"/>
      <c r="L53" s="93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1"/>
      <c r="X53" s="51"/>
      <c r="Y53" s="51"/>
      <c r="Z53" s="51"/>
      <c r="AA53" s="127"/>
      <c r="AB53" s="127"/>
      <c r="AC53" s="127">
        <v>112000</v>
      </c>
      <c r="AD53" s="127"/>
      <c r="AE53" s="127"/>
      <c r="AF53" s="127">
        <f t="shared" si="13"/>
        <v>112000</v>
      </c>
      <c r="AG53" s="51"/>
      <c r="AH53" s="22"/>
      <c r="AI53" s="51"/>
      <c r="AJ53" s="51"/>
      <c r="AK53" s="320"/>
    </row>
    <row r="54" spans="1:37" s="2" customFormat="1">
      <c r="A54" s="145"/>
      <c r="B54" s="104"/>
      <c r="C54" s="104"/>
      <c r="D54" s="104"/>
      <c r="E54" s="104"/>
      <c r="F54" s="104"/>
      <c r="G54" s="146"/>
      <c r="H54" s="145"/>
      <c r="I54" s="311">
        <v>64</v>
      </c>
      <c r="J54" s="104" t="s">
        <v>5</v>
      </c>
      <c r="K54" s="18">
        <f t="shared" ref="K54:AA54" si="42">SUM(K57+K55)</f>
        <v>156035.76</v>
      </c>
      <c r="L54" s="18">
        <f t="shared" si="42"/>
        <v>131000</v>
      </c>
      <c r="M54" s="18">
        <f t="shared" si="42"/>
        <v>131000</v>
      </c>
      <c r="N54" s="18">
        <f t="shared" si="42"/>
        <v>20000</v>
      </c>
      <c r="O54" s="18">
        <f t="shared" si="42"/>
        <v>20000</v>
      </c>
      <c r="P54" s="18">
        <f t="shared" si="42"/>
        <v>14000</v>
      </c>
      <c r="Q54" s="18">
        <f t="shared" si="42"/>
        <v>1515.1799999999998</v>
      </c>
      <c r="R54" s="18">
        <f t="shared" si="42"/>
        <v>12000</v>
      </c>
      <c r="S54" s="18">
        <f t="shared" si="42"/>
        <v>2833.9400000000005</v>
      </c>
      <c r="T54" s="18">
        <f t="shared" si="42"/>
        <v>0</v>
      </c>
      <c r="U54" s="18">
        <f t="shared" si="42"/>
        <v>393.33333333333331</v>
      </c>
      <c r="V54" s="18">
        <f t="shared" si="42"/>
        <v>17000</v>
      </c>
      <c r="W54" s="18">
        <f t="shared" si="42"/>
        <v>34500</v>
      </c>
      <c r="X54" s="18">
        <f t="shared" si="42"/>
        <v>44500</v>
      </c>
      <c r="Y54" s="18">
        <f t="shared" si="42"/>
        <v>6152.7699999999995</v>
      </c>
      <c r="Z54" s="18">
        <f t="shared" ref="Z54" si="43">SUM(Z57+Z55)</f>
        <v>140000</v>
      </c>
      <c r="AA54" s="18">
        <f t="shared" si="42"/>
        <v>48000</v>
      </c>
      <c r="AB54" s="18">
        <f t="shared" ref="AB54" si="44">SUM(AB57+AB55)</f>
        <v>46000</v>
      </c>
      <c r="AC54" s="18">
        <f t="shared" ref="AC54:AK54" si="45">SUM(AC57+AC55)</f>
        <v>43000</v>
      </c>
      <c r="AD54" s="18">
        <f t="shared" si="45"/>
        <v>0</v>
      </c>
      <c r="AE54" s="18">
        <f t="shared" si="45"/>
        <v>0</v>
      </c>
      <c r="AF54" s="18">
        <f t="shared" si="45"/>
        <v>43000</v>
      </c>
      <c r="AG54" s="18">
        <f t="shared" si="45"/>
        <v>7992.0399999999991</v>
      </c>
      <c r="AH54" s="18" t="e">
        <f t="shared" si="45"/>
        <v>#DIV/0!</v>
      </c>
      <c r="AI54" s="18">
        <f t="shared" si="45"/>
        <v>8035.369999999999</v>
      </c>
      <c r="AJ54" s="18">
        <f t="shared" si="45"/>
        <v>17000</v>
      </c>
      <c r="AK54" s="18">
        <f t="shared" si="45"/>
        <v>5968.2999999999993</v>
      </c>
    </row>
    <row r="55" spans="1:37">
      <c r="A55" s="8"/>
      <c r="B55" s="9"/>
      <c r="C55" s="9"/>
      <c r="D55" s="9"/>
      <c r="E55" s="9"/>
      <c r="F55" s="9"/>
      <c r="G55" s="35"/>
      <c r="H55" s="313" t="s">
        <v>501</v>
      </c>
      <c r="I55" s="310">
        <v>641</v>
      </c>
      <c r="J55" s="9" t="s">
        <v>101</v>
      </c>
      <c r="K55" s="10">
        <f t="shared" ref="K55:AK55" si="46">SUM(K56)</f>
        <v>774.32</v>
      </c>
      <c r="L55" s="10">
        <f t="shared" si="46"/>
        <v>1000</v>
      </c>
      <c r="M55" s="10">
        <f t="shared" si="46"/>
        <v>1000</v>
      </c>
      <c r="N55" s="10">
        <f t="shared" si="46"/>
        <v>5000</v>
      </c>
      <c r="O55" s="10">
        <f t="shared" si="46"/>
        <v>5000</v>
      </c>
      <c r="P55" s="10">
        <f t="shared" si="46"/>
        <v>3000</v>
      </c>
      <c r="Q55" s="10">
        <f t="shared" si="46"/>
        <v>160.82</v>
      </c>
      <c r="R55" s="10">
        <f t="shared" si="46"/>
        <v>1000</v>
      </c>
      <c r="S55" s="10">
        <f t="shared" si="46"/>
        <v>318.55</v>
      </c>
      <c r="T55" s="10">
        <f t="shared" si="46"/>
        <v>0</v>
      </c>
      <c r="U55" s="10">
        <f t="shared" si="46"/>
        <v>33.333333333333329</v>
      </c>
      <c r="V55" s="10">
        <f t="shared" si="46"/>
        <v>1000</v>
      </c>
      <c r="W55" s="10">
        <f t="shared" si="46"/>
        <v>1000</v>
      </c>
      <c r="X55" s="10">
        <f t="shared" si="46"/>
        <v>1000</v>
      </c>
      <c r="Y55" s="10">
        <f t="shared" si="46"/>
        <v>107.16</v>
      </c>
      <c r="Z55" s="10">
        <f t="shared" si="46"/>
        <v>1000</v>
      </c>
      <c r="AA55" s="10">
        <f t="shared" si="46"/>
        <v>1000</v>
      </c>
      <c r="AB55" s="10">
        <f t="shared" si="46"/>
        <v>1000</v>
      </c>
      <c r="AC55" s="10">
        <f t="shared" si="46"/>
        <v>1000</v>
      </c>
      <c r="AD55" s="10">
        <f t="shared" si="46"/>
        <v>0</v>
      </c>
      <c r="AE55" s="10">
        <f t="shared" si="46"/>
        <v>0</v>
      </c>
      <c r="AF55" s="10">
        <f t="shared" si="46"/>
        <v>1000</v>
      </c>
      <c r="AG55" s="10">
        <f t="shared" si="46"/>
        <v>142.76</v>
      </c>
      <c r="AH55" s="10">
        <f t="shared" si="46"/>
        <v>14.276</v>
      </c>
      <c r="AI55" s="10">
        <f t="shared" si="46"/>
        <v>186.09</v>
      </c>
      <c r="AJ55" s="10">
        <f t="shared" si="46"/>
        <v>1000</v>
      </c>
      <c r="AK55" s="10">
        <f t="shared" si="46"/>
        <v>75.69</v>
      </c>
    </row>
    <row r="56" spans="1:37">
      <c r="A56" s="8"/>
      <c r="B56" s="9"/>
      <c r="C56" s="9"/>
      <c r="D56" s="9"/>
      <c r="E56" s="9"/>
      <c r="F56" s="9"/>
      <c r="G56" s="35"/>
      <c r="H56" s="8"/>
      <c r="I56" s="310">
        <v>64111</v>
      </c>
      <c r="J56" s="9" t="s">
        <v>101</v>
      </c>
      <c r="K56" s="10">
        <v>774.32</v>
      </c>
      <c r="L56" s="10">
        <v>1000</v>
      </c>
      <c r="M56" s="22">
        <v>1000</v>
      </c>
      <c r="N56" s="22">
        <v>5000</v>
      </c>
      <c r="O56" s="22">
        <v>5000</v>
      </c>
      <c r="P56" s="22">
        <v>3000</v>
      </c>
      <c r="Q56" s="22">
        <v>160.82</v>
      </c>
      <c r="R56" s="22">
        <v>1000</v>
      </c>
      <c r="S56" s="22">
        <v>318.55</v>
      </c>
      <c r="T56" s="22"/>
      <c r="U56" s="52">
        <f t="shared" si="11"/>
        <v>33.333333333333329</v>
      </c>
      <c r="V56" s="52">
        <v>1000</v>
      </c>
      <c r="W56" s="22">
        <v>1000</v>
      </c>
      <c r="X56" s="22">
        <v>1000</v>
      </c>
      <c r="Y56" s="22">
        <v>107.16</v>
      </c>
      <c r="Z56" s="22">
        <v>1000</v>
      </c>
      <c r="AA56" s="127">
        <v>1000</v>
      </c>
      <c r="AB56" s="127">
        <v>1000</v>
      </c>
      <c r="AC56" s="127">
        <v>1000</v>
      </c>
      <c r="AD56" s="127"/>
      <c r="AE56" s="127"/>
      <c r="AF56" s="127">
        <f t="shared" si="13"/>
        <v>1000</v>
      </c>
      <c r="AG56" s="22">
        <v>142.76</v>
      </c>
      <c r="AH56" s="22">
        <f t="shared" ref="AH56:AH66" si="47">SUM(AG56/AA56*100)</f>
        <v>14.276</v>
      </c>
      <c r="AI56" s="22">
        <v>186.09</v>
      </c>
      <c r="AJ56" s="22">
        <v>1000</v>
      </c>
      <c r="AK56" s="126">
        <v>75.69</v>
      </c>
    </row>
    <row r="57" spans="1:37">
      <c r="A57" s="8"/>
      <c r="B57" s="9"/>
      <c r="C57" s="9"/>
      <c r="D57" s="9"/>
      <c r="E57" s="9"/>
      <c r="F57" s="9"/>
      <c r="G57" s="35"/>
      <c r="H57" s="8"/>
      <c r="I57" s="310">
        <v>642</v>
      </c>
      <c r="J57" s="9" t="s">
        <v>57</v>
      </c>
      <c r="K57" s="10">
        <f t="shared" ref="K57:AB57" si="48">SUM(K58+K63)</f>
        <v>155261.44</v>
      </c>
      <c r="L57" s="10">
        <f t="shared" si="48"/>
        <v>130000</v>
      </c>
      <c r="M57" s="10">
        <f t="shared" si="48"/>
        <v>130000</v>
      </c>
      <c r="N57" s="10">
        <f t="shared" si="48"/>
        <v>15000</v>
      </c>
      <c r="O57" s="10">
        <f t="shared" si="48"/>
        <v>15000</v>
      </c>
      <c r="P57" s="10">
        <f t="shared" si="48"/>
        <v>11000</v>
      </c>
      <c r="Q57" s="10">
        <f t="shared" si="48"/>
        <v>1354.36</v>
      </c>
      <c r="R57" s="10">
        <f t="shared" si="48"/>
        <v>11000</v>
      </c>
      <c r="S57" s="10">
        <f t="shared" si="48"/>
        <v>2515.3900000000003</v>
      </c>
      <c r="T57" s="10">
        <f t="shared" si="48"/>
        <v>0</v>
      </c>
      <c r="U57" s="10">
        <f t="shared" si="48"/>
        <v>360</v>
      </c>
      <c r="V57" s="10">
        <f t="shared" si="48"/>
        <v>16000</v>
      </c>
      <c r="W57" s="10">
        <f t="shared" si="48"/>
        <v>33500</v>
      </c>
      <c r="X57" s="10">
        <f t="shared" si="48"/>
        <v>43500</v>
      </c>
      <c r="Y57" s="10">
        <f t="shared" si="48"/>
        <v>6045.61</v>
      </c>
      <c r="Z57" s="10">
        <f t="shared" ref="Z57" si="49">SUM(Z58+Z63)</f>
        <v>139000</v>
      </c>
      <c r="AA57" s="10">
        <f t="shared" si="48"/>
        <v>47000</v>
      </c>
      <c r="AB57" s="10">
        <f t="shared" si="48"/>
        <v>45000</v>
      </c>
      <c r="AC57" s="10">
        <f t="shared" ref="AC57:AK57" si="50">SUM(AC58+AC63)</f>
        <v>42000</v>
      </c>
      <c r="AD57" s="10">
        <f t="shared" si="50"/>
        <v>0</v>
      </c>
      <c r="AE57" s="10">
        <f t="shared" si="50"/>
        <v>0</v>
      </c>
      <c r="AF57" s="10">
        <f t="shared" si="50"/>
        <v>42000</v>
      </c>
      <c r="AG57" s="10">
        <f t="shared" si="50"/>
        <v>7849.2799999999988</v>
      </c>
      <c r="AH57" s="10" t="e">
        <f t="shared" si="50"/>
        <v>#DIV/0!</v>
      </c>
      <c r="AI57" s="10">
        <f t="shared" si="50"/>
        <v>7849.2799999999988</v>
      </c>
      <c r="AJ57" s="10">
        <f t="shared" si="50"/>
        <v>16000</v>
      </c>
      <c r="AK57" s="10">
        <f t="shared" si="50"/>
        <v>5892.61</v>
      </c>
    </row>
    <row r="58" spans="1:37" ht="13.15" customHeight="1">
      <c r="A58" s="8"/>
      <c r="B58" s="9"/>
      <c r="C58" s="9"/>
      <c r="D58" s="9"/>
      <c r="E58" s="9"/>
      <c r="F58" s="12" t="s">
        <v>88</v>
      </c>
      <c r="G58" s="35"/>
      <c r="H58" s="313" t="s">
        <v>503</v>
      </c>
      <c r="I58" s="310">
        <v>6421</v>
      </c>
      <c r="J58" s="59" t="s">
        <v>361</v>
      </c>
      <c r="K58" s="10">
        <f>SUM(K59)</f>
        <v>104266.48</v>
      </c>
      <c r="L58" s="10">
        <f>SUM(L59)</f>
        <v>80000</v>
      </c>
      <c r="M58" s="10">
        <f>SUM(M59)</f>
        <v>80000</v>
      </c>
      <c r="N58" s="10">
        <f t="shared" ref="N58:V58" si="51">SUM(N59:N60)</f>
        <v>4000</v>
      </c>
      <c r="O58" s="10">
        <f t="shared" si="51"/>
        <v>4000</v>
      </c>
      <c r="P58" s="10">
        <f t="shared" si="51"/>
        <v>5000</v>
      </c>
      <c r="Q58" s="10">
        <f t="shared" si="51"/>
        <v>1354.36</v>
      </c>
      <c r="R58" s="10">
        <f t="shared" si="51"/>
        <v>5000</v>
      </c>
      <c r="S58" s="10">
        <f t="shared" si="51"/>
        <v>1442.89</v>
      </c>
      <c r="T58" s="10">
        <f t="shared" si="51"/>
        <v>0</v>
      </c>
      <c r="U58" s="10">
        <f t="shared" si="51"/>
        <v>200</v>
      </c>
      <c r="V58" s="10">
        <f t="shared" si="51"/>
        <v>8000</v>
      </c>
      <c r="W58" s="10">
        <f>SUM(W59:W62)</f>
        <v>15500</v>
      </c>
      <c r="X58" s="10">
        <f t="shared" ref="X58:AB58" si="52">SUM(X59:X62)</f>
        <v>28500</v>
      </c>
      <c r="Y58" s="10">
        <f t="shared" si="52"/>
        <v>1607.39</v>
      </c>
      <c r="Z58" s="10">
        <v>5000</v>
      </c>
      <c r="AA58" s="10">
        <f t="shared" si="52"/>
        <v>30000</v>
      </c>
      <c r="AB58" s="10">
        <f t="shared" si="52"/>
        <v>30000</v>
      </c>
      <c r="AC58" s="10">
        <f t="shared" ref="AC58:AK58" si="53">SUM(AC59:AC62)</f>
        <v>30000</v>
      </c>
      <c r="AD58" s="10">
        <f t="shared" si="53"/>
        <v>0</v>
      </c>
      <c r="AE58" s="10">
        <f t="shared" si="53"/>
        <v>0</v>
      </c>
      <c r="AF58" s="10">
        <f t="shared" si="53"/>
        <v>30000</v>
      </c>
      <c r="AG58" s="10">
        <f t="shared" si="53"/>
        <v>1831.06</v>
      </c>
      <c r="AH58" s="10">
        <f t="shared" si="53"/>
        <v>91.552999999999997</v>
      </c>
      <c r="AI58" s="10">
        <f t="shared" si="53"/>
        <v>1831.06</v>
      </c>
      <c r="AJ58" s="10">
        <f t="shared" si="53"/>
        <v>4000</v>
      </c>
      <c r="AK58" s="10">
        <f t="shared" si="53"/>
        <v>1454.39</v>
      </c>
    </row>
    <row r="59" spans="1:37" ht="13.15" customHeight="1">
      <c r="A59" s="8"/>
      <c r="B59" s="9"/>
      <c r="C59" s="9"/>
      <c r="D59" s="9"/>
      <c r="E59" s="9"/>
      <c r="F59" s="12"/>
      <c r="G59" s="35"/>
      <c r="H59" s="8"/>
      <c r="I59" s="310">
        <v>64219</v>
      </c>
      <c r="J59" s="59" t="s">
        <v>362</v>
      </c>
      <c r="K59" s="10">
        <v>104266.48</v>
      </c>
      <c r="L59" s="10">
        <v>80000</v>
      </c>
      <c r="M59" s="22">
        <v>80000</v>
      </c>
      <c r="N59" s="22">
        <v>2000</v>
      </c>
      <c r="O59" s="22">
        <v>2000</v>
      </c>
      <c r="P59" s="22">
        <v>2000</v>
      </c>
      <c r="Q59" s="22"/>
      <c r="R59" s="22">
        <v>2000</v>
      </c>
      <c r="S59" s="22"/>
      <c r="T59" s="22"/>
      <c r="U59" s="52">
        <f t="shared" si="11"/>
        <v>100</v>
      </c>
      <c r="V59" s="52">
        <v>5000</v>
      </c>
      <c r="W59" s="22">
        <v>4000</v>
      </c>
      <c r="X59" s="22">
        <v>2000</v>
      </c>
      <c r="Y59" s="22"/>
      <c r="Z59" s="22">
        <v>2000</v>
      </c>
      <c r="AA59" s="127">
        <v>2000</v>
      </c>
      <c r="AB59" s="127">
        <v>2000</v>
      </c>
      <c r="AC59" s="127">
        <v>2000</v>
      </c>
      <c r="AD59" s="127"/>
      <c r="AE59" s="127"/>
      <c r="AF59" s="127">
        <f t="shared" si="13"/>
        <v>2000</v>
      </c>
      <c r="AG59" s="22">
        <v>1831.06</v>
      </c>
      <c r="AH59" s="22">
        <f t="shared" si="47"/>
        <v>91.552999999999997</v>
      </c>
      <c r="AI59" s="22">
        <v>1831.06</v>
      </c>
      <c r="AJ59" s="22">
        <v>4000</v>
      </c>
      <c r="AK59" s="126">
        <v>1454.39</v>
      </c>
    </row>
    <row r="60" spans="1:37" ht="13.15" customHeight="1">
      <c r="A60" s="8"/>
      <c r="B60" s="9"/>
      <c r="C60" s="9"/>
      <c r="D60" s="9"/>
      <c r="E60" s="9"/>
      <c r="F60" s="12"/>
      <c r="G60" s="35"/>
      <c r="H60" s="8"/>
      <c r="I60" s="310">
        <v>64219</v>
      </c>
      <c r="J60" s="9" t="s">
        <v>229</v>
      </c>
      <c r="K60" s="10"/>
      <c r="L60" s="10"/>
      <c r="M60" s="22"/>
      <c r="N60" s="22">
        <v>2000</v>
      </c>
      <c r="O60" s="22">
        <v>2000</v>
      </c>
      <c r="P60" s="22">
        <v>3000</v>
      </c>
      <c r="Q60" s="22">
        <v>1354.36</v>
      </c>
      <c r="R60" s="22">
        <v>3000</v>
      </c>
      <c r="S60" s="22">
        <v>1442.89</v>
      </c>
      <c r="T60" s="22"/>
      <c r="U60" s="52">
        <f t="shared" si="11"/>
        <v>100</v>
      </c>
      <c r="V60" s="52">
        <v>3000</v>
      </c>
      <c r="W60" s="22">
        <v>3000</v>
      </c>
      <c r="X60" s="22">
        <v>3000</v>
      </c>
      <c r="Y60" s="22">
        <v>1607.39</v>
      </c>
      <c r="Z60" s="22">
        <v>3000</v>
      </c>
      <c r="AA60" s="127">
        <v>3000</v>
      </c>
      <c r="AB60" s="127">
        <v>3000</v>
      </c>
      <c r="AC60" s="127">
        <v>3000</v>
      </c>
      <c r="AD60" s="127"/>
      <c r="AE60" s="127"/>
      <c r="AF60" s="127">
        <f t="shared" si="13"/>
        <v>3000</v>
      </c>
      <c r="AG60" s="22"/>
      <c r="AH60" s="22">
        <f t="shared" si="47"/>
        <v>0</v>
      </c>
      <c r="AI60" s="22"/>
      <c r="AJ60" s="22"/>
      <c r="AK60" s="126"/>
    </row>
    <row r="61" spans="1:37" ht="13.15" customHeight="1">
      <c r="A61" s="8"/>
      <c r="B61" s="9"/>
      <c r="C61" s="9"/>
      <c r="D61" s="9"/>
      <c r="E61" s="9"/>
      <c r="F61" s="12"/>
      <c r="G61" s="35"/>
      <c r="H61" s="8"/>
      <c r="I61" s="310">
        <v>64219</v>
      </c>
      <c r="J61" s="59" t="s">
        <v>381</v>
      </c>
      <c r="K61" s="10"/>
      <c r="L61" s="10"/>
      <c r="M61" s="22"/>
      <c r="N61" s="22"/>
      <c r="O61" s="22"/>
      <c r="P61" s="22"/>
      <c r="Q61" s="22"/>
      <c r="R61" s="22"/>
      <c r="S61" s="22"/>
      <c r="T61" s="22"/>
      <c r="U61" s="52"/>
      <c r="V61" s="52"/>
      <c r="W61" s="22"/>
      <c r="X61" s="22">
        <v>15000</v>
      </c>
      <c r="Y61" s="22"/>
      <c r="Z61" s="22">
        <v>0</v>
      </c>
      <c r="AA61" s="127">
        <v>15000</v>
      </c>
      <c r="AB61" s="127">
        <v>15000</v>
      </c>
      <c r="AC61" s="127">
        <v>15000</v>
      </c>
      <c r="AD61" s="127"/>
      <c r="AE61" s="127"/>
      <c r="AF61" s="127">
        <f t="shared" si="13"/>
        <v>15000</v>
      </c>
      <c r="AG61" s="22"/>
      <c r="AH61" s="22">
        <f t="shared" si="47"/>
        <v>0</v>
      </c>
      <c r="AI61" s="22"/>
      <c r="AJ61" s="22"/>
      <c r="AK61" s="126"/>
    </row>
    <row r="62" spans="1:37" ht="13.15" customHeight="1">
      <c r="A62" s="8"/>
      <c r="B62" s="9"/>
      <c r="C62" s="9"/>
      <c r="D62" s="9"/>
      <c r="E62" s="9"/>
      <c r="F62" s="12"/>
      <c r="G62" s="35"/>
      <c r="H62" s="8"/>
      <c r="I62" s="310">
        <v>64219</v>
      </c>
      <c r="J62" s="59" t="s">
        <v>333</v>
      </c>
      <c r="K62" s="10"/>
      <c r="L62" s="10"/>
      <c r="M62" s="22"/>
      <c r="N62" s="22"/>
      <c r="O62" s="22"/>
      <c r="P62" s="22"/>
      <c r="Q62" s="22"/>
      <c r="R62" s="22"/>
      <c r="S62" s="22"/>
      <c r="T62" s="22"/>
      <c r="U62" s="52"/>
      <c r="V62" s="52"/>
      <c r="W62" s="22">
        <v>8500</v>
      </c>
      <c r="X62" s="22">
        <v>8500</v>
      </c>
      <c r="Y62" s="22"/>
      <c r="Z62" s="22">
        <v>0</v>
      </c>
      <c r="AA62" s="127">
        <v>10000</v>
      </c>
      <c r="AB62" s="127">
        <v>10000</v>
      </c>
      <c r="AC62" s="127">
        <v>10000</v>
      </c>
      <c r="AD62" s="127"/>
      <c r="AE62" s="127"/>
      <c r="AF62" s="127">
        <f t="shared" si="13"/>
        <v>10000</v>
      </c>
      <c r="AG62" s="22"/>
      <c r="AH62" s="22">
        <f t="shared" si="47"/>
        <v>0</v>
      </c>
      <c r="AI62" s="22"/>
      <c r="AJ62" s="22"/>
      <c r="AK62" s="126"/>
    </row>
    <row r="63" spans="1:37" ht="13.15" customHeight="1">
      <c r="A63" s="8"/>
      <c r="B63" s="9"/>
      <c r="C63" s="9"/>
      <c r="D63" s="9"/>
      <c r="E63" s="9"/>
      <c r="F63" s="12" t="s">
        <v>88</v>
      </c>
      <c r="G63" s="35"/>
      <c r="H63" s="313" t="s">
        <v>503</v>
      </c>
      <c r="I63" s="310">
        <v>6422</v>
      </c>
      <c r="J63" s="9" t="s">
        <v>58</v>
      </c>
      <c r="K63" s="10">
        <f t="shared" ref="K63:AA63" si="54">SUM(K64:K66)</f>
        <v>50994.96</v>
      </c>
      <c r="L63" s="10">
        <f t="shared" si="54"/>
        <v>50000</v>
      </c>
      <c r="M63" s="10">
        <f t="shared" si="54"/>
        <v>50000</v>
      </c>
      <c r="N63" s="10">
        <f t="shared" si="54"/>
        <v>11000</v>
      </c>
      <c r="O63" s="10">
        <f t="shared" si="54"/>
        <v>11000</v>
      </c>
      <c r="P63" s="10">
        <f t="shared" si="54"/>
        <v>6000</v>
      </c>
      <c r="Q63" s="10">
        <f t="shared" si="54"/>
        <v>0</v>
      </c>
      <c r="R63" s="10">
        <f t="shared" si="54"/>
        <v>6000</v>
      </c>
      <c r="S63" s="10">
        <f t="shared" si="54"/>
        <v>1072.5</v>
      </c>
      <c r="T63" s="10">
        <f t="shared" si="54"/>
        <v>0</v>
      </c>
      <c r="U63" s="10">
        <f t="shared" si="54"/>
        <v>160</v>
      </c>
      <c r="V63" s="10">
        <f t="shared" si="54"/>
        <v>8000</v>
      </c>
      <c r="W63" s="10">
        <f t="shared" si="54"/>
        <v>18000</v>
      </c>
      <c r="X63" s="10">
        <f t="shared" si="54"/>
        <v>15000</v>
      </c>
      <c r="Y63" s="10">
        <f t="shared" si="54"/>
        <v>4438.2199999999993</v>
      </c>
      <c r="Z63" s="10">
        <v>134000</v>
      </c>
      <c r="AA63" s="10">
        <f t="shared" si="54"/>
        <v>17000</v>
      </c>
      <c r="AB63" s="10">
        <f t="shared" ref="AB63" si="55">SUM(AB64:AB66)</f>
        <v>15000</v>
      </c>
      <c r="AC63" s="10">
        <f>SUM(AC64:AC67)</f>
        <v>12000</v>
      </c>
      <c r="AD63" s="10">
        <f>SUM(AD64:AD67)</f>
        <v>0</v>
      </c>
      <c r="AE63" s="10">
        <f t="shared" ref="AE63:AK63" si="56">SUM(AE64:AE67)</f>
        <v>0</v>
      </c>
      <c r="AF63" s="10">
        <f t="shared" si="56"/>
        <v>12000</v>
      </c>
      <c r="AG63" s="10">
        <f t="shared" si="56"/>
        <v>6018.2199999999993</v>
      </c>
      <c r="AH63" s="10" t="e">
        <f t="shared" si="56"/>
        <v>#DIV/0!</v>
      </c>
      <c r="AI63" s="10">
        <f t="shared" si="56"/>
        <v>6018.2199999999993</v>
      </c>
      <c r="AJ63" s="10">
        <f t="shared" si="56"/>
        <v>12000</v>
      </c>
      <c r="AK63" s="10">
        <f t="shared" si="56"/>
        <v>4438.2199999999993</v>
      </c>
    </row>
    <row r="64" spans="1:37" ht="13.15" customHeight="1">
      <c r="A64" s="8"/>
      <c r="B64" s="9"/>
      <c r="C64" s="9"/>
      <c r="D64" s="9"/>
      <c r="E64" s="9"/>
      <c r="F64" s="9"/>
      <c r="G64" s="35"/>
      <c r="H64" s="8"/>
      <c r="I64" s="310">
        <v>64222</v>
      </c>
      <c r="J64" s="59" t="s">
        <v>297</v>
      </c>
      <c r="K64" s="10">
        <v>50994.96</v>
      </c>
      <c r="L64" s="10">
        <v>50000</v>
      </c>
      <c r="M64" s="22">
        <v>50000</v>
      </c>
      <c r="N64" s="22">
        <v>10000</v>
      </c>
      <c r="O64" s="22">
        <v>10000</v>
      </c>
      <c r="P64" s="22">
        <v>5000</v>
      </c>
      <c r="Q64" s="22"/>
      <c r="R64" s="22">
        <v>3000</v>
      </c>
      <c r="S64" s="22">
        <v>812.5</v>
      </c>
      <c r="T64" s="22"/>
      <c r="U64" s="52">
        <f t="shared" si="11"/>
        <v>60</v>
      </c>
      <c r="V64" s="52">
        <v>5000</v>
      </c>
      <c r="W64" s="22">
        <v>3000</v>
      </c>
      <c r="X64" s="22">
        <v>2000</v>
      </c>
      <c r="Y64" s="22">
        <v>812.5</v>
      </c>
      <c r="Z64" s="22">
        <v>2000</v>
      </c>
      <c r="AA64" s="127">
        <v>5000</v>
      </c>
      <c r="AB64" s="127">
        <v>5000</v>
      </c>
      <c r="AC64" s="127">
        <v>5000</v>
      </c>
      <c r="AD64" s="127"/>
      <c r="AE64" s="127"/>
      <c r="AF64" s="127">
        <f t="shared" si="13"/>
        <v>5000</v>
      </c>
      <c r="AG64" s="22">
        <v>812.5</v>
      </c>
      <c r="AH64" s="22">
        <f t="shared" si="47"/>
        <v>16.25</v>
      </c>
      <c r="AI64" s="22">
        <v>812.5</v>
      </c>
      <c r="AJ64" s="22">
        <v>5000</v>
      </c>
      <c r="AK64" s="126">
        <v>812.5</v>
      </c>
    </row>
    <row r="65" spans="1:37" ht="13.15" customHeight="1">
      <c r="A65" s="8"/>
      <c r="B65" s="9"/>
      <c r="C65" s="9"/>
      <c r="D65" s="9"/>
      <c r="E65" s="9"/>
      <c r="F65" s="9"/>
      <c r="G65" s="35"/>
      <c r="H65" s="8"/>
      <c r="I65" s="310">
        <v>64222</v>
      </c>
      <c r="J65" s="59" t="s">
        <v>409</v>
      </c>
      <c r="K65" s="10"/>
      <c r="L65" s="10"/>
      <c r="M65" s="22"/>
      <c r="N65" s="22"/>
      <c r="O65" s="22"/>
      <c r="P65" s="22"/>
      <c r="Q65" s="22"/>
      <c r="R65" s="22">
        <v>2000</v>
      </c>
      <c r="S65" s="22">
        <v>260</v>
      </c>
      <c r="T65" s="22"/>
      <c r="U65" s="52"/>
      <c r="V65" s="52">
        <v>2000</v>
      </c>
      <c r="W65" s="22">
        <v>14000</v>
      </c>
      <c r="X65" s="22">
        <v>12000</v>
      </c>
      <c r="Y65" s="51">
        <v>3625.72</v>
      </c>
      <c r="Z65" s="22">
        <v>132000</v>
      </c>
      <c r="AA65" s="127">
        <v>12000</v>
      </c>
      <c r="AB65" s="127">
        <v>10000</v>
      </c>
      <c r="AC65" s="127">
        <v>5000</v>
      </c>
      <c r="AD65" s="127"/>
      <c r="AE65" s="127"/>
      <c r="AF65" s="127">
        <f t="shared" si="13"/>
        <v>5000</v>
      </c>
      <c r="AG65" s="22">
        <v>3625.72</v>
      </c>
      <c r="AH65" s="22">
        <f t="shared" si="47"/>
        <v>30.214333333333332</v>
      </c>
      <c r="AI65" s="22">
        <v>3625.72</v>
      </c>
      <c r="AJ65" s="22">
        <v>5000</v>
      </c>
      <c r="AK65" s="126">
        <v>3625.72</v>
      </c>
    </row>
    <row r="66" spans="1:37" ht="13.15" customHeight="1">
      <c r="A66" s="8"/>
      <c r="B66" s="9"/>
      <c r="C66" s="9"/>
      <c r="D66" s="9"/>
      <c r="E66" s="9"/>
      <c r="F66" s="9"/>
      <c r="G66" s="35"/>
      <c r="H66" s="8"/>
      <c r="I66" s="310">
        <v>64223</v>
      </c>
      <c r="J66" s="9" t="s">
        <v>81</v>
      </c>
      <c r="K66" s="10"/>
      <c r="L66" s="10"/>
      <c r="M66" s="22"/>
      <c r="N66" s="22">
        <v>1000</v>
      </c>
      <c r="O66" s="22">
        <v>1000</v>
      </c>
      <c r="P66" s="22">
        <v>1000</v>
      </c>
      <c r="Q66" s="22"/>
      <c r="R66" s="22">
        <v>1000</v>
      </c>
      <c r="S66" s="22"/>
      <c r="T66" s="22"/>
      <c r="U66" s="52">
        <f t="shared" si="11"/>
        <v>100</v>
      </c>
      <c r="V66" s="52">
        <v>1000</v>
      </c>
      <c r="W66" s="22">
        <v>1000</v>
      </c>
      <c r="X66" s="22">
        <v>1000</v>
      </c>
      <c r="Y66" s="22"/>
      <c r="Z66" s="22">
        <v>0</v>
      </c>
      <c r="AA66" s="127">
        <v>0</v>
      </c>
      <c r="AB66" s="127">
        <v>0</v>
      </c>
      <c r="AC66" s="127">
        <v>0</v>
      </c>
      <c r="AD66" s="127"/>
      <c r="AE66" s="127"/>
      <c r="AF66" s="127">
        <f t="shared" si="13"/>
        <v>0</v>
      </c>
      <c r="AG66" s="22"/>
      <c r="AH66" s="22" t="e">
        <f t="shared" si="47"/>
        <v>#DIV/0!</v>
      </c>
      <c r="AI66" s="22"/>
      <c r="AJ66" s="22"/>
      <c r="AK66" s="126"/>
    </row>
    <row r="67" spans="1:37" ht="13.15" customHeight="1">
      <c r="A67" s="8"/>
      <c r="B67" s="9"/>
      <c r="C67" s="9"/>
      <c r="D67" s="9"/>
      <c r="E67" s="9"/>
      <c r="F67" s="9"/>
      <c r="G67" s="35"/>
      <c r="H67" s="8"/>
      <c r="I67" s="310">
        <v>64222</v>
      </c>
      <c r="J67" s="59" t="s">
        <v>447</v>
      </c>
      <c r="K67" s="10"/>
      <c r="L67" s="10"/>
      <c r="M67" s="22"/>
      <c r="N67" s="22"/>
      <c r="O67" s="22"/>
      <c r="P67" s="22"/>
      <c r="Q67" s="22"/>
      <c r="R67" s="22"/>
      <c r="S67" s="22"/>
      <c r="T67" s="22"/>
      <c r="U67" s="52"/>
      <c r="V67" s="52"/>
      <c r="W67" s="22"/>
      <c r="X67" s="22"/>
      <c r="Y67" s="22"/>
      <c r="Z67" s="22"/>
      <c r="AA67" s="127"/>
      <c r="AB67" s="127">
        <v>2000</v>
      </c>
      <c r="AC67" s="127">
        <v>2000</v>
      </c>
      <c r="AD67" s="127"/>
      <c r="AE67" s="127"/>
      <c r="AF67" s="127">
        <f t="shared" si="13"/>
        <v>2000</v>
      </c>
      <c r="AG67" s="22">
        <v>1580</v>
      </c>
      <c r="AH67" s="22"/>
      <c r="AI67" s="22">
        <v>1580</v>
      </c>
      <c r="AJ67" s="22">
        <v>2000</v>
      </c>
      <c r="AK67" s="126"/>
    </row>
    <row r="68" spans="1:37" s="2" customFormat="1">
      <c r="A68" s="145"/>
      <c r="B68" s="104"/>
      <c r="C68" s="104"/>
      <c r="D68" s="104"/>
      <c r="E68" s="104"/>
      <c r="F68" s="104"/>
      <c r="G68" s="146"/>
      <c r="H68" s="145"/>
      <c r="I68" s="311">
        <v>65</v>
      </c>
      <c r="J68" s="104" t="s">
        <v>59</v>
      </c>
      <c r="K68" s="18" t="e">
        <f t="shared" ref="K68:AK68" si="57">SUM(K69+K74+K79)</f>
        <v>#REF!</v>
      </c>
      <c r="L68" s="18" t="e">
        <f t="shared" si="57"/>
        <v>#REF!</v>
      </c>
      <c r="M68" s="18" t="e">
        <f t="shared" si="57"/>
        <v>#REF!</v>
      </c>
      <c r="N68" s="18" t="e">
        <f t="shared" si="57"/>
        <v>#REF!</v>
      </c>
      <c r="O68" s="18" t="e">
        <f t="shared" si="57"/>
        <v>#REF!</v>
      </c>
      <c r="P68" s="18" t="e">
        <f t="shared" si="57"/>
        <v>#REF!</v>
      </c>
      <c r="Q68" s="18" t="e">
        <f t="shared" si="57"/>
        <v>#REF!</v>
      </c>
      <c r="R68" s="18" t="e">
        <f t="shared" si="57"/>
        <v>#REF!</v>
      </c>
      <c r="S68" s="18" t="e">
        <f t="shared" si="57"/>
        <v>#REF!</v>
      </c>
      <c r="T68" s="18" t="e">
        <f t="shared" si="57"/>
        <v>#REF!</v>
      </c>
      <c r="U68" s="18" t="e">
        <f t="shared" si="57"/>
        <v>#REF!</v>
      </c>
      <c r="V68" s="18" t="e">
        <f t="shared" si="57"/>
        <v>#REF!</v>
      </c>
      <c r="W68" s="18">
        <f t="shared" si="57"/>
        <v>134000</v>
      </c>
      <c r="X68" s="18">
        <f t="shared" si="57"/>
        <v>134000</v>
      </c>
      <c r="Y68" s="18">
        <f t="shared" si="57"/>
        <v>46796.54</v>
      </c>
      <c r="Z68" s="18">
        <f t="shared" si="57"/>
        <v>134000</v>
      </c>
      <c r="AA68" s="18">
        <f t="shared" si="57"/>
        <v>157000</v>
      </c>
      <c r="AB68" s="18">
        <f t="shared" si="57"/>
        <v>157000</v>
      </c>
      <c r="AC68" s="18">
        <f t="shared" si="57"/>
        <v>157000</v>
      </c>
      <c r="AD68" s="18">
        <f t="shared" si="57"/>
        <v>0</v>
      </c>
      <c r="AE68" s="18">
        <f t="shared" si="57"/>
        <v>0</v>
      </c>
      <c r="AF68" s="18">
        <f t="shared" si="57"/>
        <v>157000</v>
      </c>
      <c r="AG68" s="18">
        <f t="shared" si="57"/>
        <v>103157.65</v>
      </c>
      <c r="AH68" s="18">
        <f t="shared" si="57"/>
        <v>529.48278333333337</v>
      </c>
      <c r="AI68" s="18">
        <f t="shared" si="57"/>
        <v>131291.28</v>
      </c>
      <c r="AJ68" s="18">
        <f t="shared" si="57"/>
        <v>152500</v>
      </c>
      <c r="AK68" s="18">
        <f t="shared" si="57"/>
        <v>38947.579999999994</v>
      </c>
    </row>
    <row r="69" spans="1:37">
      <c r="A69" s="8"/>
      <c r="B69" s="9"/>
      <c r="C69" s="9"/>
      <c r="D69" s="9"/>
      <c r="E69" s="9"/>
      <c r="F69" s="9"/>
      <c r="G69" s="35"/>
      <c r="H69" s="313" t="s">
        <v>501</v>
      </c>
      <c r="I69" s="310">
        <v>651</v>
      </c>
      <c r="J69" s="9" t="s">
        <v>60</v>
      </c>
      <c r="K69" s="10">
        <f t="shared" ref="K69:U70" si="58">SUM(K70)</f>
        <v>14582.1</v>
      </c>
      <c r="L69" s="10">
        <f t="shared" si="58"/>
        <v>25000</v>
      </c>
      <c r="M69" s="10">
        <f t="shared" si="58"/>
        <v>25000</v>
      </c>
      <c r="N69" s="10">
        <f t="shared" si="58"/>
        <v>1000</v>
      </c>
      <c r="O69" s="10">
        <f t="shared" si="58"/>
        <v>1000</v>
      </c>
      <c r="P69" s="10">
        <f t="shared" si="58"/>
        <v>1000</v>
      </c>
      <c r="Q69" s="10">
        <f t="shared" si="58"/>
        <v>0</v>
      </c>
      <c r="R69" s="10">
        <f t="shared" si="58"/>
        <v>1000</v>
      </c>
      <c r="S69" s="10">
        <f t="shared" si="58"/>
        <v>0</v>
      </c>
      <c r="T69" s="10">
        <f t="shared" si="58"/>
        <v>0</v>
      </c>
      <c r="U69" s="10">
        <f t="shared" si="58"/>
        <v>100</v>
      </c>
      <c r="V69" s="10">
        <f>SUM(V70+V73)</f>
        <v>12000</v>
      </c>
      <c r="W69" s="10">
        <f t="shared" ref="W69:AB69" si="59">SUM(W70+W73)</f>
        <v>18000</v>
      </c>
      <c r="X69" s="10">
        <f t="shared" si="59"/>
        <v>18000</v>
      </c>
      <c r="Y69" s="10">
        <f t="shared" si="59"/>
        <v>1520.58</v>
      </c>
      <c r="Z69" s="10">
        <f t="shared" ref="Z69" si="60">SUM(Z70+Z73)</f>
        <v>18000</v>
      </c>
      <c r="AA69" s="10">
        <f t="shared" si="59"/>
        <v>21000</v>
      </c>
      <c r="AB69" s="10">
        <f t="shared" si="59"/>
        <v>21000</v>
      </c>
      <c r="AC69" s="10">
        <f t="shared" ref="AC69:AK69" si="61">SUM(AC70+AC73)</f>
        <v>21000</v>
      </c>
      <c r="AD69" s="10">
        <f t="shared" si="61"/>
        <v>0</v>
      </c>
      <c r="AE69" s="10">
        <f t="shared" si="61"/>
        <v>0</v>
      </c>
      <c r="AF69" s="10">
        <f t="shared" si="61"/>
        <v>21000</v>
      </c>
      <c r="AG69" s="10">
        <f t="shared" si="61"/>
        <v>4219.3</v>
      </c>
      <c r="AH69" s="10">
        <f t="shared" si="61"/>
        <v>48.596666666666671</v>
      </c>
      <c r="AI69" s="10">
        <f t="shared" si="61"/>
        <v>4849.9799999999996</v>
      </c>
      <c r="AJ69" s="10">
        <f t="shared" si="61"/>
        <v>14000</v>
      </c>
      <c r="AK69" s="10">
        <f t="shared" si="61"/>
        <v>1604.74</v>
      </c>
    </row>
    <row r="70" spans="1:37">
      <c r="A70" s="8"/>
      <c r="B70" s="12" t="s">
        <v>87</v>
      </c>
      <c r="C70" s="9"/>
      <c r="D70" s="9"/>
      <c r="E70" s="9"/>
      <c r="F70" s="9"/>
      <c r="G70" s="35"/>
      <c r="H70" s="8"/>
      <c r="I70" s="310">
        <v>6512</v>
      </c>
      <c r="J70" s="9" t="s">
        <v>61</v>
      </c>
      <c r="K70" s="10">
        <f>SUM(K71:K71)</f>
        <v>14582.1</v>
      </c>
      <c r="L70" s="10">
        <f>SUM(L71:L71)</f>
        <v>25000</v>
      </c>
      <c r="M70" s="10">
        <f>SUM(M71:M71)</f>
        <v>25000</v>
      </c>
      <c r="N70" s="10">
        <f>SUM(N71:N71)</f>
        <v>1000</v>
      </c>
      <c r="O70" s="10">
        <f>SUM(O71:O71)</f>
        <v>1000</v>
      </c>
      <c r="P70" s="10">
        <f>SUM(P71)</f>
        <v>1000</v>
      </c>
      <c r="Q70" s="10">
        <f t="shared" si="58"/>
        <v>0</v>
      </c>
      <c r="R70" s="10">
        <f t="shared" si="58"/>
        <v>1000</v>
      </c>
      <c r="S70" s="10">
        <f t="shared" si="58"/>
        <v>0</v>
      </c>
      <c r="T70" s="10">
        <f t="shared" si="58"/>
        <v>0</v>
      </c>
      <c r="U70" s="10">
        <f t="shared" si="58"/>
        <v>100</v>
      </c>
      <c r="V70" s="10">
        <f>SUM(V71:V72)</f>
        <v>7000</v>
      </c>
      <c r="W70" s="10">
        <f t="shared" ref="W70:AB70" si="62">SUM(W71:W72)</f>
        <v>13000</v>
      </c>
      <c r="X70" s="10">
        <f t="shared" si="62"/>
        <v>13000</v>
      </c>
      <c r="Y70" s="10">
        <f t="shared" si="62"/>
        <v>1370.58</v>
      </c>
      <c r="Z70" s="10">
        <f t="shared" ref="Z70" si="63">SUM(Z71:Z72)</f>
        <v>13000</v>
      </c>
      <c r="AA70" s="10">
        <f t="shared" si="62"/>
        <v>16000</v>
      </c>
      <c r="AB70" s="10">
        <f t="shared" si="62"/>
        <v>16000</v>
      </c>
      <c r="AC70" s="10">
        <f t="shared" ref="AC70:AK70" si="64">SUM(AC71:AC72)</f>
        <v>16000</v>
      </c>
      <c r="AD70" s="10">
        <f t="shared" si="64"/>
        <v>0</v>
      </c>
      <c r="AE70" s="10">
        <f t="shared" si="64"/>
        <v>0</v>
      </c>
      <c r="AF70" s="10">
        <f t="shared" si="64"/>
        <v>16000</v>
      </c>
      <c r="AG70" s="10">
        <f t="shared" si="64"/>
        <v>4219.3</v>
      </c>
      <c r="AH70" s="10">
        <f t="shared" si="64"/>
        <v>48.596666666666671</v>
      </c>
      <c r="AI70" s="10">
        <f t="shared" si="64"/>
        <v>4849.9799999999996</v>
      </c>
      <c r="AJ70" s="10">
        <f t="shared" si="64"/>
        <v>11000</v>
      </c>
      <c r="AK70" s="10">
        <f t="shared" si="64"/>
        <v>1010.74</v>
      </c>
    </row>
    <row r="71" spans="1:37">
      <c r="A71" s="8"/>
      <c r="B71" s="9"/>
      <c r="C71" s="9"/>
      <c r="D71" s="9"/>
      <c r="E71" s="9"/>
      <c r="F71" s="9"/>
      <c r="G71" s="35"/>
      <c r="H71" s="8"/>
      <c r="I71" s="310">
        <v>65123</v>
      </c>
      <c r="J71" s="9" t="s">
        <v>64</v>
      </c>
      <c r="K71" s="10">
        <v>14582.1</v>
      </c>
      <c r="L71" s="10">
        <v>25000</v>
      </c>
      <c r="M71" s="22">
        <v>25000</v>
      </c>
      <c r="N71" s="22">
        <v>1000</v>
      </c>
      <c r="O71" s="22">
        <v>1000</v>
      </c>
      <c r="P71" s="22">
        <v>1000</v>
      </c>
      <c r="Q71" s="22"/>
      <c r="R71" s="22">
        <v>1000</v>
      </c>
      <c r="S71" s="22"/>
      <c r="T71" s="22"/>
      <c r="U71" s="52">
        <f t="shared" si="11"/>
        <v>100</v>
      </c>
      <c r="V71" s="52">
        <v>1000</v>
      </c>
      <c r="W71" s="22">
        <v>1000</v>
      </c>
      <c r="X71" s="22">
        <v>1000</v>
      </c>
      <c r="Y71" s="22">
        <v>170.58</v>
      </c>
      <c r="Z71" s="22">
        <v>1000</v>
      </c>
      <c r="AA71" s="127">
        <v>1000</v>
      </c>
      <c r="AB71" s="127">
        <v>1000</v>
      </c>
      <c r="AC71" s="127">
        <v>1000</v>
      </c>
      <c r="AD71" s="127"/>
      <c r="AE71" s="127"/>
      <c r="AF71" s="127">
        <f t="shared" si="13"/>
        <v>1000</v>
      </c>
      <c r="AG71" s="22">
        <v>219.3</v>
      </c>
      <c r="AH71" s="22">
        <f t="shared" ref="AH71:AH81" si="65">SUM(AG71/AA71*100)</f>
        <v>21.930000000000003</v>
      </c>
      <c r="AI71" s="22">
        <v>249.98</v>
      </c>
      <c r="AJ71" s="22">
        <v>1000</v>
      </c>
      <c r="AK71" s="126">
        <v>10.74</v>
      </c>
    </row>
    <row r="72" spans="1:37">
      <c r="A72" s="8"/>
      <c r="B72" s="9"/>
      <c r="C72" s="9"/>
      <c r="D72" s="9"/>
      <c r="E72" s="9"/>
      <c r="F72" s="9"/>
      <c r="G72" s="35"/>
      <c r="H72" s="8"/>
      <c r="I72" s="310">
        <v>65123</v>
      </c>
      <c r="J72" s="9" t="s">
        <v>230</v>
      </c>
      <c r="K72" s="10"/>
      <c r="L72" s="10"/>
      <c r="M72" s="22"/>
      <c r="N72" s="22"/>
      <c r="O72" s="22"/>
      <c r="P72" s="22"/>
      <c r="Q72" s="22"/>
      <c r="R72" s="22"/>
      <c r="S72" s="22"/>
      <c r="T72" s="22"/>
      <c r="U72" s="52"/>
      <c r="V72" s="52">
        <v>6000</v>
      </c>
      <c r="W72" s="22">
        <v>12000</v>
      </c>
      <c r="X72" s="22">
        <v>12000</v>
      </c>
      <c r="Y72" s="22">
        <v>1200</v>
      </c>
      <c r="Z72" s="22">
        <v>12000</v>
      </c>
      <c r="AA72" s="127">
        <v>15000</v>
      </c>
      <c r="AB72" s="127">
        <v>15000</v>
      </c>
      <c r="AC72" s="127">
        <v>15000</v>
      </c>
      <c r="AD72" s="127"/>
      <c r="AE72" s="127"/>
      <c r="AF72" s="127">
        <f t="shared" si="13"/>
        <v>15000</v>
      </c>
      <c r="AG72" s="22">
        <v>4000</v>
      </c>
      <c r="AH72" s="22">
        <f t="shared" si="65"/>
        <v>26.666666666666668</v>
      </c>
      <c r="AI72" s="22">
        <v>4600</v>
      </c>
      <c r="AJ72" s="22">
        <v>10000</v>
      </c>
      <c r="AK72" s="126">
        <v>1000</v>
      </c>
    </row>
    <row r="73" spans="1:37">
      <c r="A73" s="8"/>
      <c r="B73" s="9"/>
      <c r="C73" s="9"/>
      <c r="D73" s="9"/>
      <c r="E73" s="9"/>
      <c r="F73" s="9"/>
      <c r="G73" s="35"/>
      <c r="H73" s="8"/>
      <c r="I73" s="310">
        <v>65149</v>
      </c>
      <c r="J73" s="9" t="s">
        <v>249</v>
      </c>
      <c r="K73" s="10"/>
      <c r="L73" s="10"/>
      <c r="M73" s="22"/>
      <c r="N73" s="22"/>
      <c r="O73" s="22">
        <v>0</v>
      </c>
      <c r="P73" s="22">
        <v>15000</v>
      </c>
      <c r="Q73" s="22">
        <v>150</v>
      </c>
      <c r="R73" s="22">
        <v>8000</v>
      </c>
      <c r="S73" s="22">
        <v>450</v>
      </c>
      <c r="T73" s="22"/>
      <c r="U73" s="52">
        <f t="shared" ref="U73" si="66">R73/P73*100</f>
        <v>53.333333333333336</v>
      </c>
      <c r="V73" s="52">
        <v>5000</v>
      </c>
      <c r="W73" s="22">
        <v>5000</v>
      </c>
      <c r="X73" s="22">
        <v>5000</v>
      </c>
      <c r="Y73" s="22">
        <v>150</v>
      </c>
      <c r="Z73" s="22">
        <v>5000</v>
      </c>
      <c r="AA73" s="127">
        <v>5000</v>
      </c>
      <c r="AB73" s="127">
        <v>5000</v>
      </c>
      <c r="AC73" s="127">
        <v>5000</v>
      </c>
      <c r="AD73" s="127"/>
      <c r="AE73" s="127"/>
      <c r="AF73" s="127">
        <f t="shared" si="13"/>
        <v>5000</v>
      </c>
      <c r="AG73" s="22"/>
      <c r="AH73" s="22">
        <f t="shared" si="65"/>
        <v>0</v>
      </c>
      <c r="AI73" s="22"/>
      <c r="AJ73" s="22">
        <v>3000</v>
      </c>
      <c r="AK73" s="126">
        <v>594</v>
      </c>
    </row>
    <row r="74" spans="1:37">
      <c r="A74" s="8"/>
      <c r="B74" s="9"/>
      <c r="C74" s="9"/>
      <c r="D74" s="9"/>
      <c r="E74" s="9"/>
      <c r="F74" s="9"/>
      <c r="G74" s="35"/>
      <c r="H74" s="8"/>
      <c r="I74" s="310">
        <v>652</v>
      </c>
      <c r="J74" s="9" t="s">
        <v>6</v>
      </c>
      <c r="K74" s="10" t="e">
        <f>SUM(#REF!+K77+K75)</f>
        <v>#REF!</v>
      </c>
      <c r="L74" s="10" t="e">
        <f>SUM(#REF!+L77+L75)</f>
        <v>#REF!</v>
      </c>
      <c r="M74" s="10" t="e">
        <f>SUM(#REF!+M77+M75)</f>
        <v>#REF!</v>
      </c>
      <c r="N74" s="10" t="e">
        <f t="shared" ref="N74:V74" si="67">SUM(N77+N75)</f>
        <v>#REF!</v>
      </c>
      <c r="O74" s="10" t="e">
        <f t="shared" si="67"/>
        <v>#REF!</v>
      </c>
      <c r="P74" s="10" t="e">
        <f t="shared" si="67"/>
        <v>#REF!</v>
      </c>
      <c r="Q74" s="10" t="e">
        <f t="shared" si="67"/>
        <v>#REF!</v>
      </c>
      <c r="R74" s="10" t="e">
        <f t="shared" si="67"/>
        <v>#REF!</v>
      </c>
      <c r="S74" s="10" t="e">
        <f t="shared" si="67"/>
        <v>#REF!</v>
      </c>
      <c r="T74" s="10" t="e">
        <f t="shared" si="67"/>
        <v>#REF!</v>
      </c>
      <c r="U74" s="10" t="e">
        <f t="shared" si="67"/>
        <v>#REF!</v>
      </c>
      <c r="V74" s="10" t="e">
        <f t="shared" si="67"/>
        <v>#REF!</v>
      </c>
      <c r="W74" s="10">
        <f>SUM(W75)</f>
        <v>6000</v>
      </c>
      <c r="X74" s="10">
        <f t="shared" ref="X74:AK74" si="68">SUM(X75)</f>
        <v>6000</v>
      </c>
      <c r="Y74" s="10">
        <f t="shared" si="68"/>
        <v>330.68</v>
      </c>
      <c r="Z74" s="10">
        <f t="shared" si="68"/>
        <v>6000</v>
      </c>
      <c r="AA74" s="10">
        <f t="shared" si="68"/>
        <v>6000</v>
      </c>
      <c r="AB74" s="10">
        <f t="shared" si="68"/>
        <v>6000</v>
      </c>
      <c r="AC74" s="10">
        <f t="shared" si="68"/>
        <v>6000</v>
      </c>
      <c r="AD74" s="10">
        <f t="shared" si="68"/>
        <v>0</v>
      </c>
      <c r="AE74" s="10">
        <f t="shared" si="68"/>
        <v>0</v>
      </c>
      <c r="AF74" s="10">
        <f t="shared" si="68"/>
        <v>6000</v>
      </c>
      <c r="AG74" s="10">
        <f t="shared" si="68"/>
        <v>19449.010000000002</v>
      </c>
      <c r="AH74" s="10">
        <f t="shared" si="68"/>
        <v>414.64499999999998</v>
      </c>
      <c r="AI74" s="10">
        <f t="shared" si="68"/>
        <v>21520.54</v>
      </c>
      <c r="AJ74" s="10">
        <f t="shared" si="68"/>
        <v>5500</v>
      </c>
      <c r="AK74" s="10">
        <f t="shared" si="68"/>
        <v>0</v>
      </c>
    </row>
    <row r="75" spans="1:37">
      <c r="A75" s="8"/>
      <c r="B75" s="9"/>
      <c r="C75" s="9"/>
      <c r="D75" s="9"/>
      <c r="E75" s="9"/>
      <c r="F75" s="9"/>
      <c r="G75" s="35"/>
      <c r="H75" s="8"/>
      <c r="I75" s="310">
        <v>6522</v>
      </c>
      <c r="J75" s="9" t="s">
        <v>6</v>
      </c>
      <c r="K75" s="10">
        <f t="shared" ref="K75:V75" si="69">SUM(K76)</f>
        <v>3122.05</v>
      </c>
      <c r="L75" s="10">
        <f t="shared" si="69"/>
        <v>8000</v>
      </c>
      <c r="M75" s="10">
        <f t="shared" si="69"/>
        <v>8000</v>
      </c>
      <c r="N75" s="10">
        <f t="shared" si="69"/>
        <v>1000</v>
      </c>
      <c r="O75" s="10">
        <f t="shared" si="69"/>
        <v>1000</v>
      </c>
      <c r="P75" s="10">
        <f t="shared" si="69"/>
        <v>1000</v>
      </c>
      <c r="Q75" s="10">
        <f t="shared" si="69"/>
        <v>35.35</v>
      </c>
      <c r="R75" s="10">
        <f t="shared" si="69"/>
        <v>1000</v>
      </c>
      <c r="S75" s="10">
        <f t="shared" si="69"/>
        <v>91.17</v>
      </c>
      <c r="T75" s="10">
        <f t="shared" si="69"/>
        <v>0</v>
      </c>
      <c r="U75" s="10">
        <f t="shared" si="69"/>
        <v>100</v>
      </c>
      <c r="V75" s="10">
        <f t="shared" si="69"/>
        <v>1000</v>
      </c>
      <c r="W75" s="10">
        <f t="shared" ref="W75:AJ75" si="70">SUM(W76:W77)</f>
        <v>6000</v>
      </c>
      <c r="X75" s="10">
        <f t="shared" si="70"/>
        <v>6000</v>
      </c>
      <c r="Y75" s="10">
        <f t="shared" si="70"/>
        <v>330.68</v>
      </c>
      <c r="Z75" s="10">
        <f t="shared" si="70"/>
        <v>6000</v>
      </c>
      <c r="AA75" s="10">
        <f t="shared" si="70"/>
        <v>6000</v>
      </c>
      <c r="AB75" s="10">
        <f t="shared" si="70"/>
        <v>6000</v>
      </c>
      <c r="AC75" s="10">
        <f t="shared" si="70"/>
        <v>6000</v>
      </c>
      <c r="AD75" s="10">
        <f t="shared" si="70"/>
        <v>0</v>
      </c>
      <c r="AE75" s="10">
        <f t="shared" si="70"/>
        <v>0</v>
      </c>
      <c r="AF75" s="10">
        <f t="shared" si="70"/>
        <v>6000</v>
      </c>
      <c r="AG75" s="10">
        <f t="shared" si="70"/>
        <v>19449.010000000002</v>
      </c>
      <c r="AH75" s="10">
        <f t="shared" si="70"/>
        <v>414.64499999999998</v>
      </c>
      <c r="AI75" s="10">
        <f t="shared" si="70"/>
        <v>21520.54</v>
      </c>
      <c r="AJ75" s="10">
        <f t="shared" si="70"/>
        <v>5500</v>
      </c>
      <c r="AK75" s="126"/>
    </row>
    <row r="76" spans="1:37">
      <c r="A76" s="8"/>
      <c r="B76" s="9"/>
      <c r="C76" s="9"/>
      <c r="D76" s="9"/>
      <c r="E76" s="9"/>
      <c r="F76" s="9"/>
      <c r="G76" s="35"/>
      <c r="H76" s="8"/>
      <c r="I76" s="310">
        <v>65221</v>
      </c>
      <c r="J76" s="9" t="s">
        <v>99</v>
      </c>
      <c r="K76" s="10">
        <v>3122.05</v>
      </c>
      <c r="L76" s="10">
        <v>8000</v>
      </c>
      <c r="M76" s="22">
        <v>8000</v>
      </c>
      <c r="N76" s="22">
        <v>1000</v>
      </c>
      <c r="O76" s="22">
        <v>1000</v>
      </c>
      <c r="P76" s="22">
        <v>1000</v>
      </c>
      <c r="Q76" s="22">
        <v>35.35</v>
      </c>
      <c r="R76" s="22">
        <v>1000</v>
      </c>
      <c r="S76" s="22">
        <v>91.17</v>
      </c>
      <c r="T76" s="22"/>
      <c r="U76" s="52">
        <f t="shared" si="11"/>
        <v>100</v>
      </c>
      <c r="V76" s="52">
        <v>1000</v>
      </c>
      <c r="W76" s="22">
        <v>1000</v>
      </c>
      <c r="X76" s="22">
        <v>1000</v>
      </c>
      <c r="Y76" s="22">
        <v>130.68</v>
      </c>
      <c r="Z76" s="22">
        <v>1000</v>
      </c>
      <c r="AA76" s="127">
        <v>1000</v>
      </c>
      <c r="AB76" s="127">
        <v>1000</v>
      </c>
      <c r="AC76" s="127">
        <v>1000</v>
      </c>
      <c r="AD76" s="127"/>
      <c r="AE76" s="127"/>
      <c r="AF76" s="127">
        <f t="shared" si="13"/>
        <v>1000</v>
      </c>
      <c r="AG76" s="22">
        <v>320.81</v>
      </c>
      <c r="AH76" s="22">
        <f t="shared" si="65"/>
        <v>32.080999999999996</v>
      </c>
      <c r="AI76" s="22">
        <v>327.33999999999997</v>
      </c>
      <c r="AJ76" s="22">
        <v>500</v>
      </c>
      <c r="AK76" s="126"/>
    </row>
    <row r="77" spans="1:37">
      <c r="A77" s="8"/>
      <c r="B77" s="12" t="s">
        <v>87</v>
      </c>
      <c r="C77" s="9"/>
      <c r="D77" s="9"/>
      <c r="E77" s="9"/>
      <c r="F77" s="9"/>
      <c r="G77" s="35"/>
      <c r="H77" s="8"/>
      <c r="I77" s="310">
        <v>6526</v>
      </c>
      <c r="J77" s="9" t="s">
        <v>7</v>
      </c>
      <c r="K77" s="10" t="e">
        <f>SUM(#REF!)</f>
        <v>#REF!</v>
      </c>
      <c r="L77" s="10" t="e">
        <f>SUM(#REF!)</f>
        <v>#REF!</v>
      </c>
      <c r="M77" s="10" t="e">
        <f>SUM(#REF!)</f>
        <v>#REF!</v>
      </c>
      <c r="N77" s="10" t="e">
        <f>SUM(#REF!)</f>
        <v>#REF!</v>
      </c>
      <c r="O77" s="10" t="e">
        <f>SUM(#REF!)</f>
        <v>#REF!</v>
      </c>
      <c r="P77" s="10" t="e">
        <f>SUM(#REF!)</f>
        <v>#REF!</v>
      </c>
      <c r="Q77" s="10" t="e">
        <f>SUM(#REF!)</f>
        <v>#REF!</v>
      </c>
      <c r="R77" s="10" t="e">
        <f>SUM(#REF!)</f>
        <v>#REF!</v>
      </c>
      <c r="S77" s="10" t="e">
        <f>SUM(#REF!)</f>
        <v>#REF!</v>
      </c>
      <c r="T77" s="10" t="e">
        <f>SUM(#REF!)</f>
        <v>#REF!</v>
      </c>
      <c r="U77" s="10" t="e">
        <f>SUM(#REF!)</f>
        <v>#REF!</v>
      </c>
      <c r="V77" s="10" t="e">
        <f>SUM(#REF!)</f>
        <v>#REF!</v>
      </c>
      <c r="W77" s="10">
        <f t="shared" ref="W77:AK77" si="71">SUM(W78:W78)</f>
        <v>5000</v>
      </c>
      <c r="X77" s="10">
        <f t="shared" si="71"/>
        <v>5000</v>
      </c>
      <c r="Y77" s="10">
        <f t="shared" si="71"/>
        <v>200</v>
      </c>
      <c r="Z77" s="10">
        <f t="shared" si="71"/>
        <v>5000</v>
      </c>
      <c r="AA77" s="10">
        <f t="shared" si="71"/>
        <v>5000</v>
      </c>
      <c r="AB77" s="10">
        <f t="shared" si="71"/>
        <v>5000</v>
      </c>
      <c r="AC77" s="10">
        <f t="shared" si="71"/>
        <v>5000</v>
      </c>
      <c r="AD77" s="10">
        <f t="shared" si="71"/>
        <v>0</v>
      </c>
      <c r="AE77" s="10">
        <f t="shared" si="71"/>
        <v>0</v>
      </c>
      <c r="AF77" s="10">
        <f t="shared" si="71"/>
        <v>5000</v>
      </c>
      <c r="AG77" s="10">
        <f t="shared" si="71"/>
        <v>19128.2</v>
      </c>
      <c r="AH77" s="10">
        <f t="shared" si="71"/>
        <v>382.56399999999996</v>
      </c>
      <c r="AI77" s="10">
        <f t="shared" si="71"/>
        <v>21193.200000000001</v>
      </c>
      <c r="AJ77" s="10">
        <f t="shared" si="71"/>
        <v>5000</v>
      </c>
      <c r="AK77" s="10">
        <f t="shared" si="71"/>
        <v>0</v>
      </c>
    </row>
    <row r="78" spans="1:37" ht="12" customHeight="1">
      <c r="A78" s="8"/>
      <c r="B78" s="12"/>
      <c r="C78" s="9"/>
      <c r="D78" s="9"/>
      <c r="E78" s="9"/>
      <c r="F78" s="9"/>
      <c r="G78" s="35"/>
      <c r="H78" s="8"/>
      <c r="I78" s="310">
        <v>6526</v>
      </c>
      <c r="J78" s="59" t="s">
        <v>483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52"/>
      <c r="V78" s="52"/>
      <c r="W78" s="51">
        <v>5000</v>
      </c>
      <c r="X78" s="51">
        <v>5000</v>
      </c>
      <c r="Y78" s="51">
        <v>200</v>
      </c>
      <c r="Z78" s="51">
        <v>5000</v>
      </c>
      <c r="AA78" s="127">
        <v>5000</v>
      </c>
      <c r="AB78" s="127">
        <v>5000</v>
      </c>
      <c r="AC78" s="127">
        <v>5000</v>
      </c>
      <c r="AD78" s="127"/>
      <c r="AE78" s="127"/>
      <c r="AF78" s="127">
        <f t="shared" ref="AF78:AF81" si="72">SUM(AC78+AD78-AE78)</f>
        <v>5000</v>
      </c>
      <c r="AG78" s="22">
        <v>19128.2</v>
      </c>
      <c r="AH78" s="22">
        <f t="shared" si="65"/>
        <v>382.56399999999996</v>
      </c>
      <c r="AI78" s="22">
        <v>21193.200000000001</v>
      </c>
      <c r="AJ78" s="22">
        <v>5000</v>
      </c>
      <c r="AK78" s="126"/>
    </row>
    <row r="79" spans="1:37">
      <c r="A79" s="8"/>
      <c r="B79" s="9"/>
      <c r="C79" s="12" t="s">
        <v>89</v>
      </c>
      <c r="D79" s="9"/>
      <c r="E79" s="9"/>
      <c r="F79" s="9"/>
      <c r="G79" s="35"/>
      <c r="H79" s="313" t="s">
        <v>503</v>
      </c>
      <c r="I79" s="310">
        <v>653</v>
      </c>
      <c r="J79" s="9" t="s">
        <v>65</v>
      </c>
      <c r="K79" s="10">
        <f t="shared" ref="K79:AB79" si="73">SUM(K80:K81)</f>
        <v>147440.23000000001</v>
      </c>
      <c r="L79" s="10">
        <f t="shared" si="73"/>
        <v>230000</v>
      </c>
      <c r="M79" s="10">
        <f t="shared" si="73"/>
        <v>230000</v>
      </c>
      <c r="N79" s="10">
        <f t="shared" si="73"/>
        <v>105000</v>
      </c>
      <c r="O79" s="10">
        <f t="shared" si="73"/>
        <v>105000</v>
      </c>
      <c r="P79" s="10">
        <f t="shared" si="73"/>
        <v>105000</v>
      </c>
      <c r="Q79" s="10">
        <f t="shared" si="73"/>
        <v>43252.26</v>
      </c>
      <c r="R79" s="10">
        <f t="shared" si="73"/>
        <v>105000</v>
      </c>
      <c r="S79" s="10">
        <f t="shared" si="73"/>
        <v>46478.94</v>
      </c>
      <c r="T79" s="10">
        <f t="shared" si="73"/>
        <v>0</v>
      </c>
      <c r="U79" s="10">
        <f t="shared" si="73"/>
        <v>200</v>
      </c>
      <c r="V79" s="10">
        <f t="shared" si="73"/>
        <v>105000</v>
      </c>
      <c r="W79" s="10">
        <f t="shared" si="73"/>
        <v>110000</v>
      </c>
      <c r="X79" s="10">
        <f t="shared" si="73"/>
        <v>110000</v>
      </c>
      <c r="Y79" s="10">
        <f t="shared" si="73"/>
        <v>44945.279999999999</v>
      </c>
      <c r="Z79" s="10">
        <f t="shared" ref="Z79" si="74">SUM(Z80:Z81)</f>
        <v>110000</v>
      </c>
      <c r="AA79" s="10">
        <f t="shared" si="73"/>
        <v>130000</v>
      </c>
      <c r="AB79" s="10">
        <f t="shared" si="73"/>
        <v>130000</v>
      </c>
      <c r="AC79" s="10">
        <f t="shared" ref="AC79:AK79" si="75">SUM(AC80:AC81)</f>
        <v>130000</v>
      </c>
      <c r="AD79" s="10">
        <f t="shared" si="75"/>
        <v>0</v>
      </c>
      <c r="AE79" s="10">
        <f t="shared" si="75"/>
        <v>0</v>
      </c>
      <c r="AF79" s="10">
        <f t="shared" si="75"/>
        <v>130000</v>
      </c>
      <c r="AG79" s="10">
        <f t="shared" si="75"/>
        <v>79489.34</v>
      </c>
      <c r="AH79" s="10">
        <f t="shared" si="75"/>
        <v>66.24111666666667</v>
      </c>
      <c r="AI79" s="10">
        <f t="shared" si="75"/>
        <v>104920.76</v>
      </c>
      <c r="AJ79" s="10">
        <f t="shared" si="75"/>
        <v>133000</v>
      </c>
      <c r="AK79" s="10">
        <f t="shared" si="75"/>
        <v>37342.839999999997</v>
      </c>
    </row>
    <row r="80" spans="1:37">
      <c r="A80" s="8"/>
      <c r="B80" s="9"/>
      <c r="C80" s="9"/>
      <c r="D80" s="9"/>
      <c r="E80" s="9"/>
      <c r="F80" s="9"/>
      <c r="G80" s="35"/>
      <c r="H80" s="8"/>
      <c r="I80" s="310">
        <v>65311</v>
      </c>
      <c r="J80" s="9" t="s">
        <v>62</v>
      </c>
      <c r="K80" s="10">
        <v>57802.879999999997</v>
      </c>
      <c r="L80" s="10">
        <v>30000</v>
      </c>
      <c r="M80" s="22">
        <v>30000</v>
      </c>
      <c r="N80" s="22">
        <v>5000</v>
      </c>
      <c r="O80" s="22">
        <v>5000</v>
      </c>
      <c r="P80" s="22">
        <v>5000</v>
      </c>
      <c r="Q80" s="22">
        <v>474.5</v>
      </c>
      <c r="R80" s="22">
        <v>5000</v>
      </c>
      <c r="S80" s="22">
        <v>973.86</v>
      </c>
      <c r="T80" s="22"/>
      <c r="U80" s="52">
        <f t="shared" si="11"/>
        <v>100</v>
      </c>
      <c r="V80" s="52">
        <v>5000</v>
      </c>
      <c r="W80" s="22">
        <v>10000</v>
      </c>
      <c r="X80" s="22">
        <v>10000</v>
      </c>
      <c r="Y80" s="22">
        <v>2637.19</v>
      </c>
      <c r="Z80" s="22">
        <v>10000</v>
      </c>
      <c r="AA80" s="127">
        <v>10000</v>
      </c>
      <c r="AB80" s="127">
        <v>3000</v>
      </c>
      <c r="AC80" s="127">
        <v>3000</v>
      </c>
      <c r="AD80" s="127"/>
      <c r="AE80" s="127"/>
      <c r="AF80" s="127">
        <f t="shared" si="72"/>
        <v>3000</v>
      </c>
      <c r="AG80" s="22"/>
      <c r="AH80" s="22">
        <f t="shared" si="65"/>
        <v>0</v>
      </c>
      <c r="AI80" s="22"/>
      <c r="AJ80" s="22">
        <v>3000</v>
      </c>
      <c r="AK80" s="126"/>
    </row>
    <row r="81" spans="1:37" ht="13.5" thickBot="1">
      <c r="A81" s="8"/>
      <c r="B81" s="9"/>
      <c r="C81" s="9"/>
      <c r="D81" s="9"/>
      <c r="E81" s="9"/>
      <c r="F81" s="9"/>
      <c r="G81" s="35"/>
      <c r="H81" s="315"/>
      <c r="I81" s="316">
        <v>65321</v>
      </c>
      <c r="J81" s="48" t="s">
        <v>63</v>
      </c>
      <c r="K81" s="49">
        <v>89637.35</v>
      </c>
      <c r="L81" s="49">
        <v>200000</v>
      </c>
      <c r="M81" s="50">
        <v>200000</v>
      </c>
      <c r="N81" s="50">
        <v>100000</v>
      </c>
      <c r="O81" s="50">
        <v>100000</v>
      </c>
      <c r="P81" s="50">
        <v>100000</v>
      </c>
      <c r="Q81" s="50">
        <v>42777.760000000002</v>
      </c>
      <c r="R81" s="50">
        <v>100000</v>
      </c>
      <c r="S81" s="50">
        <v>45505.08</v>
      </c>
      <c r="T81" s="50"/>
      <c r="U81" s="53">
        <f t="shared" si="11"/>
        <v>100</v>
      </c>
      <c r="V81" s="53">
        <v>100000</v>
      </c>
      <c r="W81" s="50">
        <v>100000</v>
      </c>
      <c r="X81" s="50">
        <v>100000</v>
      </c>
      <c r="Y81" s="50">
        <v>42308.09</v>
      </c>
      <c r="Z81" s="50">
        <v>100000</v>
      </c>
      <c r="AA81" s="182">
        <v>120000</v>
      </c>
      <c r="AB81" s="182">
        <v>127000</v>
      </c>
      <c r="AC81" s="182">
        <v>127000</v>
      </c>
      <c r="AD81" s="182"/>
      <c r="AE81" s="182"/>
      <c r="AF81" s="182">
        <f t="shared" si="72"/>
        <v>127000</v>
      </c>
      <c r="AG81" s="50">
        <v>79489.34</v>
      </c>
      <c r="AH81" s="50">
        <f t="shared" si="65"/>
        <v>66.24111666666667</v>
      </c>
      <c r="AI81" s="50">
        <v>104920.76</v>
      </c>
      <c r="AJ81" s="50">
        <v>130000</v>
      </c>
      <c r="AK81" s="321">
        <v>37342.839999999997</v>
      </c>
    </row>
    <row r="82" spans="1:37">
      <c r="H82" s="302" t="s">
        <v>504</v>
      </c>
      <c r="J82" s="295" t="s">
        <v>492</v>
      </c>
      <c r="AJ82" s="6">
        <v>1000000</v>
      </c>
      <c r="AK82" s="6">
        <v>100000</v>
      </c>
    </row>
    <row r="95" spans="1:37">
      <c r="AI95" s="6">
        <v>18000</v>
      </c>
    </row>
    <row r="105" spans="35:35">
      <c r="AI105" s="6">
        <v>40000</v>
      </c>
    </row>
    <row r="122" spans="35:35">
      <c r="AI122" s="6">
        <v>0</v>
      </c>
    </row>
    <row r="123" spans="35:35">
      <c r="AI123" s="6">
        <v>0</v>
      </c>
    </row>
    <row r="124" spans="35:35">
      <c r="AI124" s="6">
        <v>30000</v>
      </c>
    </row>
    <row r="125" spans="35:35">
      <c r="AI125" s="6">
        <v>32000</v>
      </c>
    </row>
    <row r="165" spans="35:35">
      <c r="AI165" s="6">
        <v>0</v>
      </c>
    </row>
    <row r="190" spans="35:35">
      <c r="AI190" s="6">
        <v>0</v>
      </c>
    </row>
    <row r="205" spans="35:35">
      <c r="AI205" s="6">
        <v>200000</v>
      </c>
    </row>
    <row r="284" spans="35:35">
      <c r="AI284" s="6">
        <v>0</v>
      </c>
    </row>
    <row r="307" spans="35:35">
      <c r="AI307" s="6">
        <v>250000</v>
      </c>
    </row>
    <row r="314" spans="35:35">
      <c r="AI314" s="6">
        <v>720000</v>
      </c>
    </row>
    <row r="319" spans="35:35">
      <c r="AI319" s="6">
        <v>120000</v>
      </c>
    </row>
    <row r="336" spans="35:35">
      <c r="AI336" s="6">
        <v>0</v>
      </c>
    </row>
    <row r="339" spans="35:35">
      <c r="AI339" s="6">
        <v>0</v>
      </c>
    </row>
    <row r="340" spans="35:35">
      <c r="AI340" s="6">
        <v>0</v>
      </c>
    </row>
    <row r="341" spans="35:35">
      <c r="AI341" s="6">
        <v>0</v>
      </c>
    </row>
    <row r="342" spans="35:35">
      <c r="AI342" s="6">
        <v>0</v>
      </c>
    </row>
    <row r="343" spans="35:35">
      <c r="AI343" s="6">
        <v>0</v>
      </c>
    </row>
    <row r="344" spans="35:35">
      <c r="AI344" s="6">
        <v>0</v>
      </c>
    </row>
    <row r="345" spans="35:35">
      <c r="AI345" s="6">
        <v>0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scale="49" fitToHeight="0" orientation="landscape" verticalDpi="300" r:id="rId1"/>
  <headerFooter alignWithMargins="0">
    <oddHeader>&amp;A</oddHeader>
    <oddFooter>Stranica &amp;P od &amp;N</oddFooter>
  </headerFooter>
  <rowBreaks count="2" manualBreakCount="2">
    <brk id="30" max="55" man="1"/>
    <brk id="57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1"/>
  <sheetViews>
    <sheetView topLeftCell="A295" zoomScaleSheetLayoutView="130" workbookViewId="0">
      <selection activeCell="AL336" sqref="AL336"/>
    </sheetView>
  </sheetViews>
  <sheetFormatPr defaultRowHeight="12.75"/>
  <cols>
    <col min="1" max="1" width="7.5703125" customWidth="1"/>
    <col min="2" max="2" width="4.140625" customWidth="1"/>
    <col min="3" max="8" width="0" hidden="1" customWidth="1"/>
    <col min="9" max="9" width="7.28515625" customWidth="1"/>
    <col min="10" max="10" width="38.7109375" customWidth="1"/>
    <col min="11" max="24" width="9.140625" hidden="1" customWidth="1"/>
    <col min="25" max="25" width="13.42578125" hidden="1" customWidth="1"/>
    <col min="26" max="26" width="11.85546875" hidden="1" customWidth="1"/>
    <col min="27" max="27" width="11.7109375" hidden="1" customWidth="1"/>
    <col min="28" max="28" width="11.5703125" hidden="1" customWidth="1"/>
    <col min="29" max="30" width="10.7109375" hidden="1" customWidth="1"/>
    <col min="31" max="32" width="12.28515625" hidden="1" customWidth="1"/>
    <col min="33" max="33" width="13.140625" hidden="1" customWidth="1"/>
    <col min="34" max="34" width="13.85546875" style="86" customWidth="1"/>
    <col min="35" max="35" width="15.42578125" style="86" customWidth="1"/>
    <col min="36" max="36" width="14.28515625" style="6" customWidth="1"/>
    <col min="37" max="37" width="9.140625" style="66"/>
  </cols>
  <sheetData>
    <row r="1" spans="1:37">
      <c r="A1" s="130" t="s">
        <v>262</v>
      </c>
      <c r="B1" s="131"/>
      <c r="C1" s="131"/>
      <c r="D1" s="131"/>
      <c r="E1" s="131"/>
      <c r="F1" s="131"/>
      <c r="G1" s="131"/>
      <c r="H1" s="131"/>
      <c r="I1" s="130"/>
      <c r="J1" s="132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33"/>
      <c r="W1" s="133"/>
      <c r="X1" s="86"/>
      <c r="Y1" s="86"/>
      <c r="Z1" s="86"/>
      <c r="AA1" s="86"/>
      <c r="AB1" s="86"/>
      <c r="AC1" s="86"/>
      <c r="AD1" s="86"/>
      <c r="AE1" s="86"/>
      <c r="AF1" s="86"/>
      <c r="AG1" s="283"/>
    </row>
    <row r="2" spans="1:37">
      <c r="A2" s="130" t="s">
        <v>225</v>
      </c>
      <c r="B2" s="131"/>
      <c r="C2" s="131"/>
      <c r="D2" s="131"/>
      <c r="E2" s="131"/>
      <c r="F2" s="131"/>
      <c r="G2" s="131"/>
      <c r="H2" s="131"/>
      <c r="I2" s="130"/>
      <c r="J2" s="132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3"/>
      <c r="W2" s="133"/>
      <c r="X2" s="86"/>
      <c r="Y2" s="86"/>
      <c r="Z2" s="86"/>
      <c r="AA2" s="86"/>
      <c r="AB2" s="86"/>
      <c r="AC2" s="86"/>
      <c r="AD2" s="86"/>
      <c r="AE2" s="86"/>
      <c r="AF2" s="86"/>
      <c r="AG2" s="283"/>
    </row>
    <row r="3" spans="1:37" ht="13.5" thickBot="1">
      <c r="A3" s="132"/>
      <c r="B3" s="131"/>
      <c r="C3" s="131"/>
      <c r="D3" s="131"/>
      <c r="E3" s="131"/>
      <c r="F3" s="131"/>
      <c r="G3" s="131"/>
      <c r="H3" s="131"/>
      <c r="I3" s="134"/>
      <c r="J3" s="132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133"/>
      <c r="W3" s="133"/>
      <c r="X3" s="86"/>
      <c r="Y3" s="86"/>
      <c r="Z3" s="86"/>
      <c r="AA3" s="86"/>
      <c r="AB3" s="86"/>
      <c r="AC3" s="86"/>
      <c r="AD3" s="86"/>
      <c r="AE3" s="86"/>
      <c r="AF3" s="86"/>
      <c r="AG3" s="283"/>
    </row>
    <row r="4" spans="1:37" ht="26.25" thickBot="1">
      <c r="A4" s="135" t="s">
        <v>151</v>
      </c>
      <c r="B4" s="286" t="s">
        <v>469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7" t="s">
        <v>25</v>
      </c>
      <c r="J4" s="137" t="s">
        <v>26</v>
      </c>
      <c r="K4" s="138" t="s">
        <v>98</v>
      </c>
      <c r="L4" s="138" t="s">
        <v>144</v>
      </c>
      <c r="M4" s="139" t="s">
        <v>226</v>
      </c>
      <c r="N4" s="138" t="s">
        <v>147</v>
      </c>
      <c r="O4" s="138" t="s">
        <v>263</v>
      </c>
      <c r="P4" s="138" t="s">
        <v>256</v>
      </c>
      <c r="Q4" s="138" t="s">
        <v>282</v>
      </c>
      <c r="R4" s="138" t="s">
        <v>278</v>
      </c>
      <c r="S4" s="138" t="s">
        <v>257</v>
      </c>
      <c r="T4" s="138" t="s">
        <v>278</v>
      </c>
      <c r="U4" s="138" t="s">
        <v>283</v>
      </c>
      <c r="V4" s="140" t="s">
        <v>287</v>
      </c>
      <c r="W4" s="140" t="s">
        <v>258</v>
      </c>
      <c r="X4" s="129" t="s">
        <v>283</v>
      </c>
      <c r="Y4" s="129" t="s">
        <v>302</v>
      </c>
      <c r="Z4" s="129" t="s">
        <v>302</v>
      </c>
      <c r="AA4" s="129" t="s">
        <v>369</v>
      </c>
      <c r="AB4" s="129" t="s">
        <v>353</v>
      </c>
      <c r="AC4" s="129" t="s">
        <v>445</v>
      </c>
      <c r="AD4" s="129"/>
      <c r="AE4" s="235" t="s">
        <v>460</v>
      </c>
      <c r="AF4" s="235" t="s">
        <v>458</v>
      </c>
      <c r="AG4" s="301" t="s">
        <v>498</v>
      </c>
      <c r="AH4" s="129" t="s">
        <v>368</v>
      </c>
      <c r="AI4" s="129" t="s">
        <v>489</v>
      </c>
      <c r="AJ4" s="129" t="s">
        <v>278</v>
      </c>
      <c r="AK4" s="327" t="s">
        <v>410</v>
      </c>
    </row>
    <row r="5" spans="1:37">
      <c r="A5" s="297"/>
      <c r="B5" s="165"/>
      <c r="C5" s="165"/>
      <c r="D5" s="165"/>
      <c r="E5" s="165"/>
      <c r="F5" s="165"/>
      <c r="G5" s="165"/>
      <c r="H5" s="165"/>
      <c r="I5" s="298" t="s">
        <v>27</v>
      </c>
      <c r="J5" s="299"/>
      <c r="K5" s="300" t="e">
        <f t="shared" ref="K5:Z5" si="0">SUM(K6)</f>
        <v>#REF!</v>
      </c>
      <c r="L5" s="300" t="e">
        <f t="shared" si="0"/>
        <v>#REF!</v>
      </c>
      <c r="M5" s="300" t="e">
        <f t="shared" si="0"/>
        <v>#REF!</v>
      </c>
      <c r="N5" s="300" t="e">
        <f t="shared" si="0"/>
        <v>#REF!</v>
      </c>
      <c r="O5" s="300" t="e">
        <f t="shared" si="0"/>
        <v>#REF!</v>
      </c>
      <c r="P5" s="300" t="e">
        <f t="shared" si="0"/>
        <v>#REF!</v>
      </c>
      <c r="Q5" s="300" t="e">
        <f t="shared" si="0"/>
        <v>#REF!</v>
      </c>
      <c r="R5" s="300" t="e">
        <f t="shared" si="0"/>
        <v>#REF!</v>
      </c>
      <c r="S5" s="300" t="e">
        <f t="shared" si="0"/>
        <v>#REF!</v>
      </c>
      <c r="T5" s="300" t="e">
        <f t="shared" si="0"/>
        <v>#REF!</v>
      </c>
      <c r="U5" s="300" t="e">
        <f t="shared" si="0"/>
        <v>#REF!</v>
      </c>
      <c r="V5" s="300" t="e">
        <f t="shared" si="0"/>
        <v>#DIV/0!</v>
      </c>
      <c r="W5" s="300" t="e">
        <f t="shared" si="0"/>
        <v>#REF!</v>
      </c>
      <c r="X5" s="300" t="e">
        <f t="shared" si="0"/>
        <v>#REF!</v>
      </c>
      <c r="Y5" s="300" t="e">
        <f t="shared" si="0"/>
        <v>#REF!</v>
      </c>
      <c r="Z5" s="300">
        <f t="shared" si="0"/>
        <v>7945104</v>
      </c>
      <c r="AA5" s="300">
        <f>SUM(AA6)</f>
        <v>5253000</v>
      </c>
      <c r="AB5" s="300">
        <f t="shared" ref="AB5" si="1">SUM(AB6)</f>
        <v>2206616.8599999994</v>
      </c>
      <c r="AC5" s="300">
        <f>SUM(AC6)</f>
        <v>7132500</v>
      </c>
      <c r="AD5" s="300">
        <f>SUM(AD6)</f>
        <v>7376000</v>
      </c>
      <c r="AE5" s="300">
        <f t="shared" ref="AE5:AJ5" si="2">SUM(AE6)</f>
        <v>0</v>
      </c>
      <c r="AF5" s="300">
        <f t="shared" si="2"/>
        <v>0</v>
      </c>
      <c r="AG5" s="300">
        <f t="shared" si="2"/>
        <v>7376000</v>
      </c>
      <c r="AH5" s="300">
        <f t="shared" si="2"/>
        <v>3742869.4400000004</v>
      </c>
      <c r="AI5" s="300">
        <f t="shared" si="2"/>
        <v>7653500</v>
      </c>
      <c r="AJ5" s="300">
        <f t="shared" si="2"/>
        <v>2074997.9</v>
      </c>
      <c r="AK5" s="326">
        <f>SUM(AJ5/AI5*100)</f>
        <v>27.111751486248121</v>
      </c>
    </row>
    <row r="6" spans="1:37">
      <c r="A6" s="166"/>
      <c r="B6" s="167"/>
      <c r="C6" s="167"/>
      <c r="D6" s="167"/>
      <c r="E6" s="167"/>
      <c r="F6" s="167"/>
      <c r="G6" s="167"/>
      <c r="H6" s="167"/>
      <c r="I6" s="168" t="s">
        <v>28</v>
      </c>
      <c r="J6" s="169" t="s">
        <v>162</v>
      </c>
      <c r="K6" s="170" t="e">
        <f>SUM(K7+#REF!+K24)</f>
        <v>#REF!</v>
      </c>
      <c r="L6" s="170" t="e">
        <f>SUM(L7+#REF!+L24)</f>
        <v>#REF!</v>
      </c>
      <c r="M6" s="170" t="e">
        <f>SUM(M7+#REF!+M24)</f>
        <v>#REF!</v>
      </c>
      <c r="N6" s="170" t="e">
        <f t="shared" ref="N6:X6" si="3">SUM(N7+N24)</f>
        <v>#REF!</v>
      </c>
      <c r="O6" s="170" t="e">
        <f t="shared" si="3"/>
        <v>#REF!</v>
      </c>
      <c r="P6" s="170" t="e">
        <f t="shared" si="3"/>
        <v>#REF!</v>
      </c>
      <c r="Q6" s="170" t="e">
        <f t="shared" si="3"/>
        <v>#REF!</v>
      </c>
      <c r="R6" s="170" t="e">
        <f t="shared" si="3"/>
        <v>#REF!</v>
      </c>
      <c r="S6" s="170" t="e">
        <f t="shared" si="3"/>
        <v>#REF!</v>
      </c>
      <c r="T6" s="170" t="e">
        <f t="shared" si="3"/>
        <v>#REF!</v>
      </c>
      <c r="U6" s="170" t="e">
        <f t="shared" si="3"/>
        <v>#REF!</v>
      </c>
      <c r="V6" s="170" t="e">
        <f t="shared" si="3"/>
        <v>#DIV/0!</v>
      </c>
      <c r="W6" s="170" t="e">
        <f t="shared" si="3"/>
        <v>#REF!</v>
      </c>
      <c r="X6" s="170" t="e">
        <f t="shared" si="3"/>
        <v>#REF!</v>
      </c>
      <c r="Y6" s="170" t="e">
        <f>SUM(Y7+Y24)</f>
        <v>#REF!</v>
      </c>
      <c r="Z6" s="170">
        <f>SUM(Z7+Z24)</f>
        <v>7945104</v>
      </c>
      <c r="AA6" s="170">
        <f>SUM(AA7+AA24)</f>
        <v>5253000</v>
      </c>
      <c r="AB6" s="170">
        <f t="shared" ref="AB6" si="4">SUM(AB7+AB24)</f>
        <v>2206616.8599999994</v>
      </c>
      <c r="AC6" s="170">
        <f>SUM(AC7+AC24)</f>
        <v>7132500</v>
      </c>
      <c r="AD6" s="170">
        <f>SUM(AD7+AD24)</f>
        <v>7376000</v>
      </c>
      <c r="AE6" s="170">
        <f t="shared" ref="AE6:AH6" si="5">SUM(AE7+AE24)</f>
        <v>0</v>
      </c>
      <c r="AF6" s="170">
        <f t="shared" si="5"/>
        <v>0</v>
      </c>
      <c r="AG6" s="170">
        <f t="shared" si="5"/>
        <v>7376000</v>
      </c>
      <c r="AH6" s="170">
        <f t="shared" si="5"/>
        <v>3742869.4400000004</v>
      </c>
      <c r="AI6" s="170">
        <f>SUM(AI7+AI24)</f>
        <v>7653500</v>
      </c>
      <c r="AJ6" s="170">
        <f>SUM(AJ7+AJ24)</f>
        <v>2074997.9</v>
      </c>
      <c r="AK6" s="287">
        <f t="shared" ref="AK6:AK69" si="6">SUM(AJ6/AI6*100)</f>
        <v>27.111751486248121</v>
      </c>
    </row>
    <row r="7" spans="1:37">
      <c r="A7" s="171"/>
      <c r="B7" s="172"/>
      <c r="C7" s="172"/>
      <c r="D7" s="172"/>
      <c r="E7" s="172"/>
      <c r="F7" s="172"/>
      <c r="G7" s="172"/>
      <c r="H7" s="172"/>
      <c r="I7" s="173" t="s">
        <v>152</v>
      </c>
      <c r="J7" s="174" t="s">
        <v>153</v>
      </c>
      <c r="K7" s="175" t="e">
        <f t="shared" ref="K7:AJ7" si="7">SUM(K8)</f>
        <v>#REF!</v>
      </c>
      <c r="L7" s="175" t="e">
        <f t="shared" si="7"/>
        <v>#REF!</v>
      </c>
      <c r="M7" s="175" t="e">
        <f t="shared" si="7"/>
        <v>#REF!</v>
      </c>
      <c r="N7" s="175">
        <f t="shared" si="7"/>
        <v>128000</v>
      </c>
      <c r="O7" s="175">
        <f t="shared" si="7"/>
        <v>128000</v>
      </c>
      <c r="P7" s="175">
        <f t="shared" si="7"/>
        <v>128000</v>
      </c>
      <c r="Q7" s="175">
        <f t="shared" si="7"/>
        <v>128000</v>
      </c>
      <c r="R7" s="175">
        <f t="shared" si="7"/>
        <v>67838.38</v>
      </c>
      <c r="S7" s="175">
        <f t="shared" si="7"/>
        <v>135000</v>
      </c>
      <c r="T7" s="175">
        <f t="shared" si="7"/>
        <v>46004.140000000007</v>
      </c>
      <c r="U7" s="175">
        <f t="shared" si="7"/>
        <v>0</v>
      </c>
      <c r="V7" s="175">
        <f t="shared" si="7"/>
        <v>946.66666666666674</v>
      </c>
      <c r="W7" s="175">
        <f t="shared" si="7"/>
        <v>220000</v>
      </c>
      <c r="X7" s="175">
        <f t="shared" si="7"/>
        <v>160000</v>
      </c>
      <c r="Y7" s="175">
        <f t="shared" si="7"/>
        <v>210000</v>
      </c>
      <c r="Z7" s="175">
        <f t="shared" si="7"/>
        <v>193000</v>
      </c>
      <c r="AA7" s="175">
        <f t="shared" si="7"/>
        <v>160000</v>
      </c>
      <c r="AB7" s="175">
        <f t="shared" si="7"/>
        <v>78432.05</v>
      </c>
      <c r="AC7" s="175">
        <f t="shared" si="7"/>
        <v>160000</v>
      </c>
      <c r="AD7" s="175">
        <f t="shared" si="7"/>
        <v>150000</v>
      </c>
      <c r="AE7" s="175">
        <f t="shared" si="7"/>
        <v>0</v>
      </c>
      <c r="AF7" s="175">
        <f t="shared" si="7"/>
        <v>0</v>
      </c>
      <c r="AG7" s="175">
        <f t="shared" si="7"/>
        <v>150000</v>
      </c>
      <c r="AH7" s="175">
        <f t="shared" si="7"/>
        <v>99202.66</v>
      </c>
      <c r="AI7" s="175">
        <f t="shared" si="7"/>
        <v>260000</v>
      </c>
      <c r="AJ7" s="175">
        <f t="shared" si="7"/>
        <v>83193.960000000006</v>
      </c>
      <c r="AK7" s="287">
        <f t="shared" si="6"/>
        <v>31.997676923076924</v>
      </c>
    </row>
    <row r="8" spans="1:37">
      <c r="A8" s="176" t="s">
        <v>156</v>
      </c>
      <c r="B8" s="177"/>
      <c r="C8" s="172"/>
      <c r="D8" s="177"/>
      <c r="E8" s="172"/>
      <c r="F8" s="172"/>
      <c r="G8" s="172"/>
      <c r="H8" s="172"/>
      <c r="I8" s="173" t="s">
        <v>80</v>
      </c>
      <c r="J8" s="174"/>
      <c r="K8" s="175" t="e">
        <f t="shared" ref="K8:X8" si="8">SUM(K9+K18)</f>
        <v>#REF!</v>
      </c>
      <c r="L8" s="175" t="e">
        <f t="shared" si="8"/>
        <v>#REF!</v>
      </c>
      <c r="M8" s="175" t="e">
        <f t="shared" si="8"/>
        <v>#REF!</v>
      </c>
      <c r="N8" s="175">
        <f t="shared" si="8"/>
        <v>128000</v>
      </c>
      <c r="O8" s="175">
        <f>SUM(O9+O18)</f>
        <v>128000</v>
      </c>
      <c r="P8" s="175">
        <f t="shared" si="8"/>
        <v>128000</v>
      </c>
      <c r="Q8" s="175">
        <f>SUM(Q9+Q18)</f>
        <v>128000</v>
      </c>
      <c r="R8" s="175">
        <f t="shared" si="8"/>
        <v>67838.38</v>
      </c>
      <c r="S8" s="175">
        <f t="shared" si="8"/>
        <v>135000</v>
      </c>
      <c r="T8" s="175">
        <f t="shared" si="8"/>
        <v>46004.140000000007</v>
      </c>
      <c r="U8" s="175">
        <f t="shared" si="8"/>
        <v>0</v>
      </c>
      <c r="V8" s="175">
        <f t="shared" si="8"/>
        <v>946.66666666666674</v>
      </c>
      <c r="W8" s="175">
        <f t="shared" si="8"/>
        <v>220000</v>
      </c>
      <c r="X8" s="175">
        <f t="shared" si="8"/>
        <v>160000</v>
      </c>
      <c r="Y8" s="175">
        <f>SUM(Y9+Y18)</f>
        <v>210000</v>
      </c>
      <c r="Z8" s="175">
        <f>SUM(Z9+Z18)</f>
        <v>193000</v>
      </c>
      <c r="AA8" s="175">
        <f>SUM(AA9+AA18)</f>
        <v>160000</v>
      </c>
      <c r="AB8" s="175">
        <f t="shared" ref="AB8" si="9">SUM(AB9+AB18)</f>
        <v>78432.05</v>
      </c>
      <c r="AC8" s="175">
        <f>SUM(AC9+AC18)</f>
        <v>160000</v>
      </c>
      <c r="AD8" s="175">
        <f>SUM(AD9+AD18)</f>
        <v>150000</v>
      </c>
      <c r="AE8" s="175">
        <f t="shared" ref="AE8:AH8" si="10">SUM(AE9+AE18)</f>
        <v>0</v>
      </c>
      <c r="AF8" s="175">
        <f t="shared" si="10"/>
        <v>0</v>
      </c>
      <c r="AG8" s="175">
        <f t="shared" si="10"/>
        <v>150000</v>
      </c>
      <c r="AH8" s="175">
        <f t="shared" si="10"/>
        <v>99202.66</v>
      </c>
      <c r="AI8" s="175">
        <f>SUM(AI9+AI18)</f>
        <v>260000</v>
      </c>
      <c r="AJ8" s="175">
        <f>SUM(AJ9+AJ18)</f>
        <v>83193.960000000006</v>
      </c>
      <c r="AK8" s="287">
        <f t="shared" si="6"/>
        <v>31.997676923076924</v>
      </c>
    </row>
    <row r="9" spans="1:37">
      <c r="A9" s="171" t="s">
        <v>157</v>
      </c>
      <c r="B9" s="178"/>
      <c r="C9" s="167"/>
      <c r="D9" s="178"/>
      <c r="E9" s="167"/>
      <c r="F9" s="167"/>
      <c r="G9" s="167"/>
      <c r="H9" s="167"/>
      <c r="I9" s="179" t="s">
        <v>29</v>
      </c>
      <c r="J9" s="180" t="s">
        <v>154</v>
      </c>
      <c r="K9" s="181" t="e">
        <f t="shared" ref="K9:AE12" si="11">SUM(K10)</f>
        <v>#REF!</v>
      </c>
      <c r="L9" s="181" t="e">
        <f t="shared" si="11"/>
        <v>#REF!</v>
      </c>
      <c r="M9" s="181" t="e">
        <f t="shared" si="11"/>
        <v>#REF!</v>
      </c>
      <c r="N9" s="181">
        <f t="shared" si="11"/>
        <v>108000</v>
      </c>
      <c r="O9" s="181">
        <f t="shared" si="11"/>
        <v>108000</v>
      </c>
      <c r="P9" s="181">
        <f t="shared" si="11"/>
        <v>108000</v>
      </c>
      <c r="Q9" s="181">
        <f t="shared" si="11"/>
        <v>108000</v>
      </c>
      <c r="R9" s="181">
        <f t="shared" si="11"/>
        <v>57838.380000000005</v>
      </c>
      <c r="S9" s="181">
        <f t="shared" si="11"/>
        <v>115000</v>
      </c>
      <c r="T9" s="181">
        <f t="shared" si="11"/>
        <v>41004.140000000007</v>
      </c>
      <c r="U9" s="181">
        <f t="shared" si="11"/>
        <v>0</v>
      </c>
      <c r="V9" s="181">
        <f t="shared" si="11"/>
        <v>846.66666666666674</v>
      </c>
      <c r="W9" s="181">
        <f t="shared" si="11"/>
        <v>200000</v>
      </c>
      <c r="X9" s="181">
        <f t="shared" si="11"/>
        <v>130000</v>
      </c>
      <c r="Y9" s="181">
        <f t="shared" si="11"/>
        <v>180000</v>
      </c>
      <c r="Z9" s="181">
        <f t="shared" si="11"/>
        <v>163000</v>
      </c>
      <c r="AA9" s="181">
        <f t="shared" si="11"/>
        <v>130000</v>
      </c>
      <c r="AB9" s="181">
        <f t="shared" si="11"/>
        <v>65932.05</v>
      </c>
      <c r="AC9" s="181">
        <f t="shared" si="11"/>
        <v>130000</v>
      </c>
      <c r="AD9" s="181">
        <f t="shared" si="11"/>
        <v>120000</v>
      </c>
      <c r="AE9" s="181">
        <f t="shared" si="11"/>
        <v>0</v>
      </c>
      <c r="AF9" s="181">
        <f t="shared" ref="AF9:AJ12" si="12">SUM(AF10)</f>
        <v>0</v>
      </c>
      <c r="AG9" s="181">
        <f t="shared" si="12"/>
        <v>120000</v>
      </c>
      <c r="AH9" s="181">
        <f t="shared" si="12"/>
        <v>84202.66</v>
      </c>
      <c r="AI9" s="181">
        <f t="shared" si="12"/>
        <v>220000</v>
      </c>
      <c r="AJ9" s="181">
        <f t="shared" si="12"/>
        <v>73193.960000000006</v>
      </c>
      <c r="AK9" s="287">
        <f t="shared" si="6"/>
        <v>33.269981818181819</v>
      </c>
    </row>
    <row r="10" spans="1:37">
      <c r="A10" s="171"/>
      <c r="B10" s="178"/>
      <c r="C10" s="167"/>
      <c r="D10" s="178"/>
      <c r="E10" s="167"/>
      <c r="F10" s="167"/>
      <c r="G10" s="167"/>
      <c r="H10" s="167"/>
      <c r="I10" s="179" t="s">
        <v>155</v>
      </c>
      <c r="J10" s="180"/>
      <c r="K10" s="181" t="e">
        <f t="shared" si="11"/>
        <v>#REF!</v>
      </c>
      <c r="L10" s="181" t="e">
        <f t="shared" si="11"/>
        <v>#REF!</v>
      </c>
      <c r="M10" s="181" t="e">
        <f t="shared" si="11"/>
        <v>#REF!</v>
      </c>
      <c r="N10" s="181">
        <f t="shared" si="11"/>
        <v>108000</v>
      </c>
      <c r="O10" s="181">
        <f t="shared" si="11"/>
        <v>108000</v>
      </c>
      <c r="P10" s="181">
        <f t="shared" si="11"/>
        <v>108000</v>
      </c>
      <c r="Q10" s="181">
        <f t="shared" si="11"/>
        <v>108000</v>
      </c>
      <c r="R10" s="181">
        <f t="shared" si="11"/>
        <v>57838.380000000005</v>
      </c>
      <c r="S10" s="181">
        <f t="shared" si="11"/>
        <v>115000</v>
      </c>
      <c r="T10" s="181">
        <f t="shared" si="11"/>
        <v>41004.140000000007</v>
      </c>
      <c r="U10" s="181">
        <f t="shared" si="11"/>
        <v>0</v>
      </c>
      <c r="V10" s="181">
        <f t="shared" si="11"/>
        <v>846.66666666666674</v>
      </c>
      <c r="W10" s="181">
        <f t="shared" si="11"/>
        <v>200000</v>
      </c>
      <c r="X10" s="181">
        <f t="shared" si="11"/>
        <v>130000</v>
      </c>
      <c r="Y10" s="181">
        <f t="shared" si="11"/>
        <v>180000</v>
      </c>
      <c r="Z10" s="181">
        <f t="shared" si="11"/>
        <v>163000</v>
      </c>
      <c r="AA10" s="181">
        <f t="shared" si="11"/>
        <v>130000</v>
      </c>
      <c r="AB10" s="181">
        <f t="shared" si="11"/>
        <v>65932.05</v>
      </c>
      <c r="AC10" s="181">
        <f t="shared" si="11"/>
        <v>130000</v>
      </c>
      <c r="AD10" s="181">
        <f t="shared" si="11"/>
        <v>120000</v>
      </c>
      <c r="AE10" s="181">
        <f t="shared" si="11"/>
        <v>0</v>
      </c>
      <c r="AF10" s="181">
        <f t="shared" si="12"/>
        <v>0</v>
      </c>
      <c r="AG10" s="181">
        <f t="shared" si="12"/>
        <v>120000</v>
      </c>
      <c r="AH10" s="181">
        <f t="shared" si="12"/>
        <v>84202.66</v>
      </c>
      <c r="AI10" s="181">
        <f t="shared" si="12"/>
        <v>220000</v>
      </c>
      <c r="AJ10" s="181">
        <f t="shared" si="12"/>
        <v>73193.960000000006</v>
      </c>
      <c r="AK10" s="287">
        <f t="shared" si="6"/>
        <v>33.269981818181819</v>
      </c>
    </row>
    <row r="11" spans="1:37">
      <c r="A11" s="148"/>
      <c r="B11" s="149"/>
      <c r="C11" s="149"/>
      <c r="D11" s="149"/>
      <c r="E11" s="149"/>
      <c r="F11" s="149"/>
      <c r="G11" s="149"/>
      <c r="H11" s="149"/>
      <c r="I11" s="150">
        <v>3</v>
      </c>
      <c r="J11" s="96" t="s">
        <v>9</v>
      </c>
      <c r="K11" s="79" t="e">
        <f t="shared" si="11"/>
        <v>#REF!</v>
      </c>
      <c r="L11" s="79" t="e">
        <f t="shared" si="11"/>
        <v>#REF!</v>
      </c>
      <c r="M11" s="79" t="e">
        <f t="shared" si="11"/>
        <v>#REF!</v>
      </c>
      <c r="N11" s="79">
        <f t="shared" si="11"/>
        <v>108000</v>
      </c>
      <c r="O11" s="79">
        <f t="shared" si="11"/>
        <v>108000</v>
      </c>
      <c r="P11" s="79">
        <f t="shared" si="11"/>
        <v>108000</v>
      </c>
      <c r="Q11" s="79">
        <f t="shared" si="11"/>
        <v>108000</v>
      </c>
      <c r="R11" s="79">
        <f t="shared" si="11"/>
        <v>57838.380000000005</v>
      </c>
      <c r="S11" s="79">
        <f t="shared" si="11"/>
        <v>115000</v>
      </c>
      <c r="T11" s="79">
        <f t="shared" si="11"/>
        <v>41004.140000000007</v>
      </c>
      <c r="U11" s="79">
        <f t="shared" si="11"/>
        <v>0</v>
      </c>
      <c r="V11" s="79">
        <f t="shared" si="11"/>
        <v>846.66666666666674</v>
      </c>
      <c r="W11" s="79">
        <f t="shared" si="11"/>
        <v>200000</v>
      </c>
      <c r="X11" s="79">
        <f t="shared" si="11"/>
        <v>130000</v>
      </c>
      <c r="Y11" s="79">
        <f t="shared" si="11"/>
        <v>180000</v>
      </c>
      <c r="Z11" s="79">
        <f t="shared" si="11"/>
        <v>163000</v>
      </c>
      <c r="AA11" s="79">
        <f t="shared" si="11"/>
        <v>130000</v>
      </c>
      <c r="AB11" s="79">
        <f t="shared" si="11"/>
        <v>65932.05</v>
      </c>
      <c r="AC11" s="79">
        <f t="shared" si="11"/>
        <v>130000</v>
      </c>
      <c r="AD11" s="79">
        <f t="shared" si="11"/>
        <v>120000</v>
      </c>
      <c r="AE11" s="79">
        <f t="shared" si="11"/>
        <v>0</v>
      </c>
      <c r="AF11" s="79">
        <f t="shared" si="12"/>
        <v>0</v>
      </c>
      <c r="AG11" s="79">
        <f t="shared" si="12"/>
        <v>120000</v>
      </c>
      <c r="AH11" s="79">
        <f t="shared" si="12"/>
        <v>84202.66</v>
      </c>
      <c r="AI11" s="79">
        <f t="shared" si="12"/>
        <v>220000</v>
      </c>
      <c r="AJ11" s="79">
        <f t="shared" si="12"/>
        <v>73193.960000000006</v>
      </c>
      <c r="AK11" s="287">
        <f t="shared" si="6"/>
        <v>33.269981818181819</v>
      </c>
    </row>
    <row r="12" spans="1:37">
      <c r="A12" s="151"/>
      <c r="B12" s="152"/>
      <c r="C12" s="149"/>
      <c r="D12" s="149"/>
      <c r="E12" s="149"/>
      <c r="F12" s="149"/>
      <c r="G12" s="149"/>
      <c r="H12" s="149"/>
      <c r="I12" s="150">
        <v>32</v>
      </c>
      <c r="J12" s="96" t="s">
        <v>14</v>
      </c>
      <c r="K12" s="79" t="e">
        <f>SUM(#REF!+K13)</f>
        <v>#REF!</v>
      </c>
      <c r="L12" s="79" t="e">
        <f>SUM(#REF!+L13)</f>
        <v>#REF!</v>
      </c>
      <c r="M12" s="79" t="e">
        <f>SUM(#REF!+M13)</f>
        <v>#REF!</v>
      </c>
      <c r="N12" s="79">
        <f t="shared" si="11"/>
        <v>108000</v>
      </c>
      <c r="O12" s="79">
        <f t="shared" si="11"/>
        <v>108000</v>
      </c>
      <c r="P12" s="79">
        <f t="shared" si="11"/>
        <v>108000</v>
      </c>
      <c r="Q12" s="79">
        <f t="shared" si="11"/>
        <v>108000</v>
      </c>
      <c r="R12" s="79">
        <f t="shared" si="11"/>
        <v>57838.380000000005</v>
      </c>
      <c r="S12" s="79">
        <f t="shared" si="11"/>
        <v>115000</v>
      </c>
      <c r="T12" s="79">
        <f t="shared" si="11"/>
        <v>41004.140000000007</v>
      </c>
      <c r="U12" s="79">
        <f t="shared" si="11"/>
        <v>0</v>
      </c>
      <c r="V12" s="79">
        <f t="shared" si="11"/>
        <v>846.66666666666674</v>
      </c>
      <c r="W12" s="79">
        <f t="shared" si="11"/>
        <v>200000</v>
      </c>
      <c r="X12" s="79">
        <f t="shared" si="11"/>
        <v>130000</v>
      </c>
      <c r="Y12" s="79">
        <f>SUM(Y13)</f>
        <v>180000</v>
      </c>
      <c r="Z12" s="79">
        <f>SUM(Z13)</f>
        <v>163000</v>
      </c>
      <c r="AA12" s="79">
        <f t="shared" si="11"/>
        <v>130000</v>
      </c>
      <c r="AB12" s="79">
        <f t="shared" si="11"/>
        <v>65932.05</v>
      </c>
      <c r="AC12" s="79">
        <f t="shared" si="11"/>
        <v>130000</v>
      </c>
      <c r="AD12" s="79">
        <f t="shared" si="11"/>
        <v>120000</v>
      </c>
      <c r="AE12" s="79">
        <f t="shared" si="11"/>
        <v>0</v>
      </c>
      <c r="AF12" s="79">
        <f t="shared" si="12"/>
        <v>0</v>
      </c>
      <c r="AG12" s="79">
        <f t="shared" si="12"/>
        <v>120000</v>
      </c>
      <c r="AH12" s="79">
        <f t="shared" si="12"/>
        <v>84202.66</v>
      </c>
      <c r="AI12" s="79">
        <f t="shared" si="12"/>
        <v>220000</v>
      </c>
      <c r="AJ12" s="79">
        <f t="shared" si="12"/>
        <v>73193.960000000006</v>
      </c>
      <c r="AK12" s="287">
        <f t="shared" si="6"/>
        <v>33.269981818181819</v>
      </c>
    </row>
    <row r="13" spans="1:37">
      <c r="A13" s="85"/>
      <c r="B13" s="142" t="s">
        <v>85</v>
      </c>
      <c r="C13" s="82"/>
      <c r="D13" s="82"/>
      <c r="E13" s="82"/>
      <c r="F13" s="82"/>
      <c r="G13" s="82"/>
      <c r="H13" s="82"/>
      <c r="I13" s="77">
        <v>329</v>
      </c>
      <c r="J13" s="78" t="s">
        <v>17</v>
      </c>
      <c r="K13" s="63">
        <f t="shared" ref="K13:AB13" si="13">SUM(K14:K17)</f>
        <v>0</v>
      </c>
      <c r="L13" s="63">
        <f t="shared" si="13"/>
        <v>0</v>
      </c>
      <c r="M13" s="63">
        <f t="shared" si="13"/>
        <v>0</v>
      </c>
      <c r="N13" s="63">
        <f t="shared" si="13"/>
        <v>108000</v>
      </c>
      <c r="O13" s="63">
        <f>SUM(O14:O17)</f>
        <v>108000</v>
      </c>
      <c r="P13" s="63">
        <f t="shared" si="13"/>
        <v>108000</v>
      </c>
      <c r="Q13" s="63">
        <f>SUM(Q14:Q17)</f>
        <v>108000</v>
      </c>
      <c r="R13" s="63">
        <f t="shared" si="13"/>
        <v>57838.380000000005</v>
      </c>
      <c r="S13" s="63">
        <f t="shared" si="13"/>
        <v>115000</v>
      </c>
      <c r="T13" s="63">
        <f t="shared" si="13"/>
        <v>41004.140000000007</v>
      </c>
      <c r="U13" s="63">
        <f t="shared" si="13"/>
        <v>0</v>
      </c>
      <c r="V13" s="63">
        <f t="shared" si="13"/>
        <v>846.66666666666674</v>
      </c>
      <c r="W13" s="63">
        <f t="shared" si="13"/>
        <v>200000</v>
      </c>
      <c r="X13" s="63">
        <f t="shared" si="13"/>
        <v>130000</v>
      </c>
      <c r="Y13" s="63">
        <f>SUM(Y14:Y17)</f>
        <v>180000</v>
      </c>
      <c r="Z13" s="63">
        <f>SUM(Z14:Z17)</f>
        <v>163000</v>
      </c>
      <c r="AA13" s="63">
        <f t="shared" si="13"/>
        <v>130000</v>
      </c>
      <c r="AB13" s="63">
        <f t="shared" si="13"/>
        <v>65932.05</v>
      </c>
      <c r="AC13" s="63">
        <f t="shared" ref="AC13:AJ13" si="14">SUM(AC14:AC17)</f>
        <v>130000</v>
      </c>
      <c r="AD13" s="63">
        <f t="shared" si="14"/>
        <v>120000</v>
      </c>
      <c r="AE13" s="63">
        <f t="shared" si="14"/>
        <v>0</v>
      </c>
      <c r="AF13" s="63">
        <f t="shared" si="14"/>
        <v>0</v>
      </c>
      <c r="AG13" s="63">
        <f t="shared" si="14"/>
        <v>120000</v>
      </c>
      <c r="AH13" s="63">
        <f t="shared" si="14"/>
        <v>84202.66</v>
      </c>
      <c r="AI13" s="63">
        <f t="shared" si="14"/>
        <v>220000</v>
      </c>
      <c r="AJ13" s="63">
        <f t="shared" si="14"/>
        <v>73193.960000000006</v>
      </c>
      <c r="AK13" s="287">
        <f t="shared" si="6"/>
        <v>33.269981818181819</v>
      </c>
    </row>
    <row r="14" spans="1:37">
      <c r="A14" s="85"/>
      <c r="B14" s="142"/>
      <c r="C14" s="82"/>
      <c r="D14" s="82"/>
      <c r="E14" s="82"/>
      <c r="F14" s="82"/>
      <c r="G14" s="82"/>
      <c r="H14" s="82"/>
      <c r="I14" s="77">
        <v>32911</v>
      </c>
      <c r="J14" s="78" t="s">
        <v>31</v>
      </c>
      <c r="K14" s="63"/>
      <c r="L14" s="63"/>
      <c r="M14" s="63"/>
      <c r="N14" s="63">
        <v>100000</v>
      </c>
      <c r="O14" s="63">
        <v>100000</v>
      </c>
      <c r="P14" s="63">
        <v>100000</v>
      </c>
      <c r="Q14" s="63">
        <v>100000</v>
      </c>
      <c r="R14" s="63">
        <v>28652.38</v>
      </c>
      <c r="S14" s="63">
        <v>80000</v>
      </c>
      <c r="T14" s="63">
        <v>36253.9</v>
      </c>
      <c r="U14" s="63"/>
      <c r="V14" s="76">
        <f t="shared" ref="V14:V81" si="15">S14/P14*100</f>
        <v>80</v>
      </c>
      <c r="W14" s="62">
        <v>80000</v>
      </c>
      <c r="X14" s="75">
        <v>100000</v>
      </c>
      <c r="Y14" s="75">
        <v>100000</v>
      </c>
      <c r="Z14" s="75">
        <v>100000</v>
      </c>
      <c r="AA14" s="75">
        <v>100000</v>
      </c>
      <c r="AB14" s="75">
        <v>19829.59</v>
      </c>
      <c r="AC14" s="75">
        <v>100000</v>
      </c>
      <c r="AD14" s="75">
        <v>80000</v>
      </c>
      <c r="AE14" s="75"/>
      <c r="AF14" s="75"/>
      <c r="AG14" s="88">
        <v>80000</v>
      </c>
      <c r="AH14" s="222">
        <v>60839.65</v>
      </c>
      <c r="AI14" s="222">
        <v>80000</v>
      </c>
      <c r="AJ14" s="22">
        <v>27663.23</v>
      </c>
      <c r="AK14" s="287">
        <f t="shared" si="6"/>
        <v>34.579037499999998</v>
      </c>
    </row>
    <row r="15" spans="1:37">
      <c r="A15" s="85"/>
      <c r="B15" s="142"/>
      <c r="C15" s="82"/>
      <c r="D15" s="82"/>
      <c r="E15" s="82"/>
      <c r="F15" s="82"/>
      <c r="G15" s="82"/>
      <c r="H15" s="82"/>
      <c r="I15" s="77">
        <v>32921</v>
      </c>
      <c r="J15" s="78" t="s">
        <v>235</v>
      </c>
      <c r="K15" s="63"/>
      <c r="L15" s="63"/>
      <c r="M15" s="63"/>
      <c r="N15" s="63">
        <v>5000</v>
      </c>
      <c r="O15" s="63">
        <v>5000</v>
      </c>
      <c r="P15" s="63">
        <v>5000</v>
      </c>
      <c r="Q15" s="63">
        <v>5000</v>
      </c>
      <c r="R15" s="63">
        <v>25856.880000000001</v>
      </c>
      <c r="S15" s="63">
        <v>30000</v>
      </c>
      <c r="T15" s="63">
        <v>1754.19</v>
      </c>
      <c r="U15" s="63"/>
      <c r="V15" s="76">
        <f t="shared" si="15"/>
        <v>600</v>
      </c>
      <c r="W15" s="62">
        <v>15000</v>
      </c>
      <c r="X15" s="75">
        <v>15000</v>
      </c>
      <c r="Y15" s="75">
        <v>15000</v>
      </c>
      <c r="Z15" s="75">
        <v>15000</v>
      </c>
      <c r="AA15" s="75">
        <v>15000</v>
      </c>
      <c r="AB15" s="75">
        <v>1916.2</v>
      </c>
      <c r="AC15" s="75">
        <v>15000</v>
      </c>
      <c r="AD15" s="75">
        <v>15000</v>
      </c>
      <c r="AE15" s="75"/>
      <c r="AF15" s="75"/>
      <c r="AG15" s="88">
        <f t="shared" ref="AG15:AG31" si="16">SUM(AC15+AE15-AF15)</f>
        <v>15000</v>
      </c>
      <c r="AH15" s="75">
        <v>1596.84</v>
      </c>
      <c r="AI15" s="75">
        <v>15000</v>
      </c>
      <c r="AJ15" s="22">
        <v>0</v>
      </c>
      <c r="AK15" s="287">
        <f t="shared" si="6"/>
        <v>0</v>
      </c>
    </row>
    <row r="16" spans="1:37">
      <c r="A16" s="85"/>
      <c r="B16" s="142"/>
      <c r="C16" s="82"/>
      <c r="D16" s="82"/>
      <c r="E16" s="82"/>
      <c r="F16" s="82"/>
      <c r="G16" s="82"/>
      <c r="H16" s="82"/>
      <c r="I16" s="77">
        <v>32931</v>
      </c>
      <c r="J16" s="78" t="s">
        <v>332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76"/>
      <c r="W16" s="62">
        <v>100000</v>
      </c>
      <c r="X16" s="75"/>
      <c r="Y16" s="75">
        <v>50000</v>
      </c>
      <c r="Z16" s="75">
        <v>35000</v>
      </c>
      <c r="AA16" s="75">
        <v>0</v>
      </c>
      <c r="AB16" s="75">
        <v>33526.449999999997</v>
      </c>
      <c r="AC16" s="75">
        <v>0</v>
      </c>
      <c r="AD16" s="75"/>
      <c r="AE16" s="75"/>
      <c r="AF16" s="75"/>
      <c r="AG16" s="88">
        <f t="shared" si="16"/>
        <v>0</v>
      </c>
      <c r="AH16" s="75"/>
      <c r="AI16" s="75">
        <v>100000</v>
      </c>
      <c r="AJ16" s="22">
        <v>32350.400000000001</v>
      </c>
      <c r="AK16" s="287">
        <f t="shared" si="6"/>
        <v>32.3504</v>
      </c>
    </row>
    <row r="17" spans="1:37">
      <c r="A17" s="85"/>
      <c r="B17" s="142"/>
      <c r="C17" s="82"/>
      <c r="D17" s="82"/>
      <c r="E17" s="82"/>
      <c r="F17" s="82"/>
      <c r="G17" s="82"/>
      <c r="H17" s="82"/>
      <c r="I17" s="77">
        <v>32921</v>
      </c>
      <c r="J17" s="78" t="s">
        <v>67</v>
      </c>
      <c r="K17" s="63"/>
      <c r="L17" s="63"/>
      <c r="M17" s="63"/>
      <c r="N17" s="63">
        <v>3000</v>
      </c>
      <c r="O17" s="63">
        <v>3000</v>
      </c>
      <c r="P17" s="63">
        <v>3000</v>
      </c>
      <c r="Q17" s="63">
        <v>3000</v>
      </c>
      <c r="R17" s="63">
        <v>3329.12</v>
      </c>
      <c r="S17" s="63">
        <v>5000</v>
      </c>
      <c r="T17" s="63">
        <v>2996.05</v>
      </c>
      <c r="U17" s="63"/>
      <c r="V17" s="76">
        <f t="shared" si="15"/>
        <v>166.66666666666669</v>
      </c>
      <c r="W17" s="62">
        <v>5000</v>
      </c>
      <c r="X17" s="75">
        <v>15000</v>
      </c>
      <c r="Y17" s="75">
        <v>15000</v>
      </c>
      <c r="Z17" s="75">
        <v>13000</v>
      </c>
      <c r="AA17" s="81">
        <v>15000</v>
      </c>
      <c r="AB17" s="75">
        <v>10659.81</v>
      </c>
      <c r="AC17" s="81">
        <v>15000</v>
      </c>
      <c r="AD17" s="81">
        <v>25000</v>
      </c>
      <c r="AE17" s="81"/>
      <c r="AF17" s="81"/>
      <c r="AG17" s="88">
        <v>25000</v>
      </c>
      <c r="AH17" s="81">
        <v>21766.17</v>
      </c>
      <c r="AI17" s="81">
        <v>25000</v>
      </c>
      <c r="AJ17" s="22">
        <v>13180.33</v>
      </c>
      <c r="AK17" s="287">
        <f t="shared" si="6"/>
        <v>52.721320000000006</v>
      </c>
    </row>
    <row r="18" spans="1:37">
      <c r="A18" s="171" t="s">
        <v>158</v>
      </c>
      <c r="B18" s="178"/>
      <c r="C18" s="167"/>
      <c r="D18" s="167"/>
      <c r="E18" s="167"/>
      <c r="F18" s="167"/>
      <c r="G18" s="167"/>
      <c r="H18" s="167"/>
      <c r="I18" s="179" t="s">
        <v>29</v>
      </c>
      <c r="J18" s="180" t="s">
        <v>159</v>
      </c>
      <c r="K18" s="181">
        <f t="shared" ref="K18:AE20" si="17">SUM(K19)</f>
        <v>0</v>
      </c>
      <c r="L18" s="181">
        <f t="shared" si="17"/>
        <v>22000</v>
      </c>
      <c r="M18" s="181">
        <f t="shared" si="17"/>
        <v>22000</v>
      </c>
      <c r="N18" s="181">
        <f t="shared" si="17"/>
        <v>20000</v>
      </c>
      <c r="O18" s="181">
        <f t="shared" si="17"/>
        <v>20000</v>
      </c>
      <c r="P18" s="181">
        <f t="shared" si="17"/>
        <v>20000</v>
      </c>
      <c r="Q18" s="181">
        <f t="shared" si="17"/>
        <v>20000</v>
      </c>
      <c r="R18" s="181">
        <f t="shared" si="17"/>
        <v>10000</v>
      </c>
      <c r="S18" s="181">
        <f t="shared" si="17"/>
        <v>20000</v>
      </c>
      <c r="T18" s="181">
        <f t="shared" si="17"/>
        <v>5000</v>
      </c>
      <c r="U18" s="181">
        <f t="shared" si="17"/>
        <v>0</v>
      </c>
      <c r="V18" s="181">
        <f t="shared" si="17"/>
        <v>100</v>
      </c>
      <c r="W18" s="181">
        <f t="shared" si="17"/>
        <v>20000</v>
      </c>
      <c r="X18" s="181">
        <f t="shared" si="17"/>
        <v>30000</v>
      </c>
      <c r="Y18" s="181">
        <f t="shared" si="17"/>
        <v>30000</v>
      </c>
      <c r="Z18" s="181">
        <f t="shared" si="17"/>
        <v>30000</v>
      </c>
      <c r="AA18" s="181">
        <f t="shared" si="17"/>
        <v>30000</v>
      </c>
      <c r="AB18" s="181">
        <f t="shared" si="17"/>
        <v>12500</v>
      </c>
      <c r="AC18" s="181">
        <f t="shared" si="17"/>
        <v>30000</v>
      </c>
      <c r="AD18" s="181">
        <f t="shared" si="17"/>
        <v>30000</v>
      </c>
      <c r="AE18" s="181">
        <f t="shared" si="17"/>
        <v>0</v>
      </c>
      <c r="AF18" s="181">
        <f t="shared" ref="AF18:AJ20" si="18">SUM(AF19)</f>
        <v>0</v>
      </c>
      <c r="AG18" s="181">
        <f t="shared" si="18"/>
        <v>30000</v>
      </c>
      <c r="AH18" s="181">
        <f t="shared" si="18"/>
        <v>15000</v>
      </c>
      <c r="AI18" s="181">
        <f t="shared" si="18"/>
        <v>40000</v>
      </c>
      <c r="AJ18" s="181">
        <f t="shared" si="18"/>
        <v>10000</v>
      </c>
      <c r="AK18" s="287">
        <f t="shared" si="6"/>
        <v>25</v>
      </c>
    </row>
    <row r="19" spans="1:37">
      <c r="A19" s="171"/>
      <c r="B19" s="178"/>
      <c r="C19" s="167"/>
      <c r="D19" s="167"/>
      <c r="E19" s="167"/>
      <c r="F19" s="167"/>
      <c r="G19" s="167"/>
      <c r="H19" s="167"/>
      <c r="I19" s="179" t="s">
        <v>155</v>
      </c>
      <c r="J19" s="180"/>
      <c r="K19" s="181">
        <f t="shared" si="17"/>
        <v>0</v>
      </c>
      <c r="L19" s="181">
        <f t="shared" si="17"/>
        <v>22000</v>
      </c>
      <c r="M19" s="181">
        <f t="shared" si="17"/>
        <v>22000</v>
      </c>
      <c r="N19" s="181">
        <f t="shared" si="17"/>
        <v>20000</v>
      </c>
      <c r="O19" s="181">
        <f t="shared" si="17"/>
        <v>20000</v>
      </c>
      <c r="P19" s="181">
        <f t="shared" si="17"/>
        <v>20000</v>
      </c>
      <c r="Q19" s="181">
        <f t="shared" si="17"/>
        <v>20000</v>
      </c>
      <c r="R19" s="181">
        <f t="shared" si="17"/>
        <v>10000</v>
      </c>
      <c r="S19" s="181">
        <f t="shared" si="17"/>
        <v>20000</v>
      </c>
      <c r="T19" s="181">
        <f t="shared" si="17"/>
        <v>5000</v>
      </c>
      <c r="U19" s="181">
        <f t="shared" si="17"/>
        <v>0</v>
      </c>
      <c r="V19" s="181">
        <f t="shared" si="17"/>
        <v>100</v>
      </c>
      <c r="W19" s="181">
        <f t="shared" si="17"/>
        <v>20000</v>
      </c>
      <c r="X19" s="181">
        <f t="shared" si="17"/>
        <v>30000</v>
      </c>
      <c r="Y19" s="181">
        <f t="shared" si="17"/>
        <v>30000</v>
      </c>
      <c r="Z19" s="181">
        <f t="shared" si="17"/>
        <v>30000</v>
      </c>
      <c r="AA19" s="181">
        <f t="shared" si="17"/>
        <v>30000</v>
      </c>
      <c r="AB19" s="181">
        <f t="shared" si="17"/>
        <v>12500</v>
      </c>
      <c r="AC19" s="181">
        <f t="shared" si="17"/>
        <v>30000</v>
      </c>
      <c r="AD19" s="181">
        <f t="shared" si="17"/>
        <v>30000</v>
      </c>
      <c r="AE19" s="181">
        <f t="shared" si="17"/>
        <v>0</v>
      </c>
      <c r="AF19" s="181">
        <f t="shared" si="18"/>
        <v>0</v>
      </c>
      <c r="AG19" s="181">
        <f t="shared" si="18"/>
        <v>30000</v>
      </c>
      <c r="AH19" s="181">
        <f t="shared" si="18"/>
        <v>15000</v>
      </c>
      <c r="AI19" s="181">
        <f t="shared" si="18"/>
        <v>40000</v>
      </c>
      <c r="AJ19" s="181">
        <f t="shared" si="18"/>
        <v>10000</v>
      </c>
      <c r="AK19" s="287">
        <f t="shared" si="6"/>
        <v>25</v>
      </c>
    </row>
    <row r="20" spans="1:37">
      <c r="A20" s="148"/>
      <c r="B20" s="152"/>
      <c r="C20" s="149"/>
      <c r="D20" s="149"/>
      <c r="E20" s="149"/>
      <c r="F20" s="149"/>
      <c r="G20" s="149"/>
      <c r="H20" s="149"/>
      <c r="I20" s="150">
        <v>3</v>
      </c>
      <c r="J20" s="96" t="s">
        <v>9</v>
      </c>
      <c r="K20" s="79">
        <f t="shared" si="17"/>
        <v>0</v>
      </c>
      <c r="L20" s="79">
        <f t="shared" si="17"/>
        <v>22000</v>
      </c>
      <c r="M20" s="79">
        <f t="shared" si="17"/>
        <v>22000</v>
      </c>
      <c r="N20" s="79">
        <f t="shared" si="17"/>
        <v>20000</v>
      </c>
      <c r="O20" s="79">
        <f t="shared" si="17"/>
        <v>20000</v>
      </c>
      <c r="P20" s="79">
        <f t="shared" si="17"/>
        <v>20000</v>
      </c>
      <c r="Q20" s="79">
        <f t="shared" si="17"/>
        <v>20000</v>
      </c>
      <c r="R20" s="79">
        <f t="shared" si="17"/>
        <v>10000</v>
      </c>
      <c r="S20" s="79">
        <f t="shared" si="17"/>
        <v>20000</v>
      </c>
      <c r="T20" s="79">
        <f t="shared" si="17"/>
        <v>5000</v>
      </c>
      <c r="U20" s="79">
        <f t="shared" si="17"/>
        <v>0</v>
      </c>
      <c r="V20" s="79">
        <f t="shared" si="17"/>
        <v>100</v>
      </c>
      <c r="W20" s="79">
        <f t="shared" si="17"/>
        <v>20000</v>
      </c>
      <c r="X20" s="79">
        <f t="shared" si="17"/>
        <v>30000</v>
      </c>
      <c r="Y20" s="79">
        <f t="shared" si="17"/>
        <v>30000</v>
      </c>
      <c r="Z20" s="79">
        <f t="shared" si="17"/>
        <v>30000</v>
      </c>
      <c r="AA20" s="79">
        <f t="shared" si="17"/>
        <v>30000</v>
      </c>
      <c r="AB20" s="79">
        <f t="shared" si="17"/>
        <v>12500</v>
      </c>
      <c r="AC20" s="79">
        <f t="shared" si="17"/>
        <v>30000</v>
      </c>
      <c r="AD20" s="79">
        <f t="shared" si="17"/>
        <v>30000</v>
      </c>
      <c r="AE20" s="79">
        <f t="shared" si="17"/>
        <v>0</v>
      </c>
      <c r="AF20" s="79">
        <f t="shared" si="18"/>
        <v>0</v>
      </c>
      <c r="AG20" s="79">
        <f t="shared" si="18"/>
        <v>30000</v>
      </c>
      <c r="AH20" s="79">
        <f t="shared" si="18"/>
        <v>15000</v>
      </c>
      <c r="AI20" s="79">
        <f>SUM(AI21)</f>
        <v>40000</v>
      </c>
      <c r="AJ20" s="79">
        <f>SUM(AJ21)</f>
        <v>10000</v>
      </c>
      <c r="AK20" s="287">
        <f t="shared" si="6"/>
        <v>25</v>
      </c>
    </row>
    <row r="21" spans="1:37">
      <c r="A21" s="151"/>
      <c r="B21" s="152"/>
      <c r="C21" s="149"/>
      <c r="D21" s="149"/>
      <c r="E21" s="149"/>
      <c r="F21" s="149"/>
      <c r="G21" s="149"/>
      <c r="H21" s="149"/>
      <c r="I21" s="150">
        <v>38</v>
      </c>
      <c r="J21" s="96" t="s">
        <v>160</v>
      </c>
      <c r="K21" s="79">
        <f t="shared" ref="K21:AJ21" si="19">SUM(K23)</f>
        <v>0</v>
      </c>
      <c r="L21" s="79">
        <f t="shared" si="19"/>
        <v>22000</v>
      </c>
      <c r="M21" s="79">
        <f t="shared" si="19"/>
        <v>22000</v>
      </c>
      <c r="N21" s="79">
        <f t="shared" si="19"/>
        <v>20000</v>
      </c>
      <c r="O21" s="79">
        <f>SUM(O23)</f>
        <v>20000</v>
      </c>
      <c r="P21" s="79">
        <f t="shared" si="19"/>
        <v>20000</v>
      </c>
      <c r="Q21" s="79">
        <f>SUM(Q23)</f>
        <v>20000</v>
      </c>
      <c r="R21" s="79">
        <f t="shared" si="19"/>
        <v>10000</v>
      </c>
      <c r="S21" s="79">
        <f t="shared" si="19"/>
        <v>20000</v>
      </c>
      <c r="T21" s="79">
        <f t="shared" si="19"/>
        <v>5000</v>
      </c>
      <c r="U21" s="79">
        <f t="shared" si="19"/>
        <v>0</v>
      </c>
      <c r="V21" s="79">
        <f t="shared" si="19"/>
        <v>100</v>
      </c>
      <c r="W21" s="79">
        <f t="shared" si="19"/>
        <v>20000</v>
      </c>
      <c r="X21" s="79">
        <f t="shared" si="19"/>
        <v>30000</v>
      </c>
      <c r="Y21" s="79">
        <f t="shared" si="19"/>
        <v>30000</v>
      </c>
      <c r="Z21" s="79">
        <f t="shared" si="19"/>
        <v>30000</v>
      </c>
      <c r="AA21" s="79">
        <f t="shared" si="19"/>
        <v>30000</v>
      </c>
      <c r="AB21" s="79">
        <f t="shared" si="19"/>
        <v>12500</v>
      </c>
      <c r="AC21" s="79">
        <f t="shared" si="19"/>
        <v>30000</v>
      </c>
      <c r="AD21" s="79">
        <f t="shared" si="19"/>
        <v>30000</v>
      </c>
      <c r="AE21" s="79">
        <f t="shared" si="19"/>
        <v>0</v>
      </c>
      <c r="AF21" s="79">
        <f t="shared" si="19"/>
        <v>0</v>
      </c>
      <c r="AG21" s="79">
        <f t="shared" si="19"/>
        <v>30000</v>
      </c>
      <c r="AH21" s="79">
        <f t="shared" si="19"/>
        <v>15000</v>
      </c>
      <c r="AI21" s="79">
        <f t="shared" si="19"/>
        <v>40000</v>
      </c>
      <c r="AJ21" s="79">
        <f t="shared" si="19"/>
        <v>10000</v>
      </c>
      <c r="AK21" s="287">
        <f t="shared" si="6"/>
        <v>25</v>
      </c>
    </row>
    <row r="22" spans="1:37">
      <c r="A22" s="85"/>
      <c r="B22" s="142" t="s">
        <v>85</v>
      </c>
      <c r="C22" s="82"/>
      <c r="D22" s="82"/>
      <c r="E22" s="82"/>
      <c r="F22" s="82"/>
      <c r="G22" s="82"/>
      <c r="H22" s="82"/>
      <c r="I22" s="77">
        <v>381</v>
      </c>
      <c r="J22" s="78" t="s">
        <v>137</v>
      </c>
      <c r="K22" s="63">
        <f t="shared" ref="K22:AJ22" si="20">SUM(K23)</f>
        <v>0</v>
      </c>
      <c r="L22" s="63">
        <f t="shared" si="20"/>
        <v>22000</v>
      </c>
      <c r="M22" s="63">
        <f t="shared" si="20"/>
        <v>22000</v>
      </c>
      <c r="N22" s="63">
        <f t="shared" si="20"/>
        <v>20000</v>
      </c>
      <c r="O22" s="63">
        <f t="shared" si="20"/>
        <v>20000</v>
      </c>
      <c r="P22" s="63">
        <f t="shared" si="20"/>
        <v>20000</v>
      </c>
      <c r="Q22" s="63">
        <f t="shared" si="20"/>
        <v>20000</v>
      </c>
      <c r="R22" s="63">
        <f t="shared" si="20"/>
        <v>10000</v>
      </c>
      <c r="S22" s="63">
        <f t="shared" si="20"/>
        <v>20000</v>
      </c>
      <c r="T22" s="63">
        <f t="shared" si="20"/>
        <v>5000</v>
      </c>
      <c r="U22" s="63">
        <f t="shared" si="20"/>
        <v>0</v>
      </c>
      <c r="V22" s="63">
        <f t="shared" si="20"/>
        <v>100</v>
      </c>
      <c r="W22" s="63">
        <f t="shared" si="20"/>
        <v>20000</v>
      </c>
      <c r="X22" s="63">
        <f t="shared" si="20"/>
        <v>30000</v>
      </c>
      <c r="Y22" s="63">
        <f t="shared" si="20"/>
        <v>30000</v>
      </c>
      <c r="Z22" s="63">
        <f t="shared" si="20"/>
        <v>30000</v>
      </c>
      <c r="AA22" s="63">
        <f t="shared" si="20"/>
        <v>30000</v>
      </c>
      <c r="AB22" s="63">
        <f t="shared" si="20"/>
        <v>12500</v>
      </c>
      <c r="AC22" s="63">
        <f t="shared" si="20"/>
        <v>30000</v>
      </c>
      <c r="AD22" s="63">
        <f t="shared" si="20"/>
        <v>30000</v>
      </c>
      <c r="AE22" s="63">
        <f t="shared" si="20"/>
        <v>0</v>
      </c>
      <c r="AF22" s="63">
        <f t="shared" si="20"/>
        <v>0</v>
      </c>
      <c r="AG22" s="63">
        <f t="shared" si="20"/>
        <v>30000</v>
      </c>
      <c r="AH22" s="63">
        <f t="shared" si="20"/>
        <v>15000</v>
      </c>
      <c r="AI22" s="63">
        <f t="shared" si="20"/>
        <v>40000</v>
      </c>
      <c r="AJ22" s="63">
        <f t="shared" si="20"/>
        <v>10000</v>
      </c>
      <c r="AK22" s="287">
        <f t="shared" si="6"/>
        <v>25</v>
      </c>
    </row>
    <row r="23" spans="1:37">
      <c r="A23" s="85"/>
      <c r="B23" s="143"/>
      <c r="C23" s="82"/>
      <c r="D23" s="82"/>
      <c r="E23" s="82"/>
      <c r="F23" s="82"/>
      <c r="G23" s="82"/>
      <c r="H23" s="82"/>
      <c r="I23" s="77">
        <v>38111</v>
      </c>
      <c r="J23" s="78" t="s">
        <v>90</v>
      </c>
      <c r="K23" s="63">
        <v>0</v>
      </c>
      <c r="L23" s="63">
        <v>22000</v>
      </c>
      <c r="M23" s="63">
        <v>22000</v>
      </c>
      <c r="N23" s="63">
        <v>20000</v>
      </c>
      <c r="O23" s="63">
        <v>20000</v>
      </c>
      <c r="P23" s="63">
        <v>20000</v>
      </c>
      <c r="Q23" s="63">
        <v>20000</v>
      </c>
      <c r="R23" s="63">
        <v>10000</v>
      </c>
      <c r="S23" s="63">
        <v>20000</v>
      </c>
      <c r="T23" s="63">
        <v>5000</v>
      </c>
      <c r="U23" s="63"/>
      <c r="V23" s="76">
        <f t="shared" si="15"/>
        <v>100</v>
      </c>
      <c r="W23" s="62">
        <v>20000</v>
      </c>
      <c r="X23" s="75">
        <v>30000</v>
      </c>
      <c r="Y23" s="75">
        <v>30000</v>
      </c>
      <c r="Z23" s="75">
        <v>30000</v>
      </c>
      <c r="AA23" s="75">
        <v>30000</v>
      </c>
      <c r="AB23" s="75">
        <v>12500</v>
      </c>
      <c r="AC23" s="75">
        <v>30000</v>
      </c>
      <c r="AD23" s="75">
        <v>30000</v>
      </c>
      <c r="AE23" s="75"/>
      <c r="AF23" s="75"/>
      <c r="AG23" s="88">
        <f t="shared" si="16"/>
        <v>30000</v>
      </c>
      <c r="AH23" s="75">
        <v>15000</v>
      </c>
      <c r="AI23" s="75">
        <v>40000</v>
      </c>
      <c r="AJ23" s="22">
        <v>10000</v>
      </c>
      <c r="AK23" s="287">
        <f t="shared" si="6"/>
        <v>25</v>
      </c>
    </row>
    <row r="24" spans="1:37">
      <c r="A24" s="171"/>
      <c r="B24" s="172"/>
      <c r="C24" s="172"/>
      <c r="D24" s="172"/>
      <c r="E24" s="172"/>
      <c r="F24" s="172"/>
      <c r="G24" s="172"/>
      <c r="H24" s="172"/>
      <c r="I24" s="173" t="s">
        <v>168</v>
      </c>
      <c r="J24" s="174" t="s">
        <v>169</v>
      </c>
      <c r="K24" s="175" t="e">
        <f t="shared" ref="K24:W24" si="21">SUM(K25+K135+K148+K177+K204+K220+K250+K295)</f>
        <v>#REF!</v>
      </c>
      <c r="L24" s="175" t="e">
        <f t="shared" si="21"/>
        <v>#REF!</v>
      </c>
      <c r="M24" s="175" t="e">
        <f t="shared" si="21"/>
        <v>#REF!</v>
      </c>
      <c r="N24" s="175" t="e">
        <f t="shared" si="21"/>
        <v>#REF!</v>
      </c>
      <c r="O24" s="175" t="e">
        <f t="shared" si="21"/>
        <v>#REF!</v>
      </c>
      <c r="P24" s="175" t="e">
        <f t="shared" si="21"/>
        <v>#REF!</v>
      </c>
      <c r="Q24" s="175" t="e">
        <f t="shared" si="21"/>
        <v>#REF!</v>
      </c>
      <c r="R24" s="175" t="e">
        <f t="shared" si="21"/>
        <v>#REF!</v>
      </c>
      <c r="S24" s="175" t="e">
        <f t="shared" si="21"/>
        <v>#REF!</v>
      </c>
      <c r="T24" s="175" t="e">
        <f t="shared" si="21"/>
        <v>#REF!</v>
      </c>
      <c r="U24" s="175" t="e">
        <f t="shared" si="21"/>
        <v>#REF!</v>
      </c>
      <c r="V24" s="175" t="e">
        <f t="shared" si="21"/>
        <v>#DIV/0!</v>
      </c>
      <c r="W24" s="175" t="e">
        <f t="shared" si="21"/>
        <v>#REF!</v>
      </c>
      <c r="X24" s="175" t="e">
        <f t="shared" ref="X24:AJ24" si="22">SUM(X25+X135+X148+X177+X204+X220+X250+X295+X315)</f>
        <v>#REF!</v>
      </c>
      <c r="Y24" s="175" t="e">
        <f t="shared" si="22"/>
        <v>#REF!</v>
      </c>
      <c r="Z24" s="175">
        <f t="shared" si="22"/>
        <v>7752104</v>
      </c>
      <c r="AA24" s="175">
        <f t="shared" si="22"/>
        <v>5093000</v>
      </c>
      <c r="AB24" s="175">
        <f t="shared" si="22"/>
        <v>2128184.8099999996</v>
      </c>
      <c r="AC24" s="175">
        <f t="shared" si="22"/>
        <v>6972500</v>
      </c>
      <c r="AD24" s="175">
        <f t="shared" si="22"/>
        <v>7226000</v>
      </c>
      <c r="AE24" s="175">
        <f t="shared" si="22"/>
        <v>0</v>
      </c>
      <c r="AF24" s="175">
        <f t="shared" si="22"/>
        <v>0</v>
      </c>
      <c r="AG24" s="175">
        <f t="shared" si="22"/>
        <v>7226000</v>
      </c>
      <c r="AH24" s="175">
        <f t="shared" si="22"/>
        <v>3643666.7800000003</v>
      </c>
      <c r="AI24" s="175">
        <f t="shared" si="22"/>
        <v>7393500</v>
      </c>
      <c r="AJ24" s="175">
        <f t="shared" si="22"/>
        <v>1991803.94</v>
      </c>
      <c r="AK24" s="287">
        <f t="shared" si="6"/>
        <v>26.939932914046121</v>
      </c>
    </row>
    <row r="25" spans="1:37">
      <c r="A25" s="176" t="s">
        <v>161</v>
      </c>
      <c r="B25" s="223"/>
      <c r="C25" s="223"/>
      <c r="D25" s="223"/>
      <c r="E25" s="223"/>
      <c r="F25" s="223"/>
      <c r="G25" s="223"/>
      <c r="H25" s="223"/>
      <c r="I25" s="173" t="s">
        <v>163</v>
      </c>
      <c r="J25" s="174" t="s">
        <v>164</v>
      </c>
      <c r="K25" s="175" t="e">
        <f>SUM(K26+K109+#REF!+K115)</f>
        <v>#REF!</v>
      </c>
      <c r="L25" s="175" t="e">
        <f>SUM(L26+L109+#REF!+L115)</f>
        <v>#REF!</v>
      </c>
      <c r="M25" s="175" t="e">
        <f>SUM(M26+M109+#REF!+M115)</f>
        <v>#REF!</v>
      </c>
      <c r="N25" s="175" t="e">
        <f>SUM(N26+N109+#REF!+N115)</f>
        <v>#REF!</v>
      </c>
      <c r="O25" s="175" t="e">
        <f>SUM(O26+O109+#REF!+O115)</f>
        <v>#REF!</v>
      </c>
      <c r="P25" s="175" t="e">
        <f>SUM(P26+P109+#REF!+P115)</f>
        <v>#REF!</v>
      </c>
      <c r="Q25" s="175" t="e">
        <f>SUM(Q26+Q109+#REF!+Q115)</f>
        <v>#REF!</v>
      </c>
      <c r="R25" s="175" t="e">
        <f>SUM(R26+R109+#REF!+R115)</f>
        <v>#REF!</v>
      </c>
      <c r="S25" s="175" t="e">
        <f>SUM(S26+S109+#REF!+S115)</f>
        <v>#REF!</v>
      </c>
      <c r="T25" s="175" t="e">
        <f>SUM(T26+T109+#REF!+T115)</f>
        <v>#REF!</v>
      </c>
      <c r="U25" s="175" t="e">
        <f>SUM(U26+U109+#REF!+U115)</f>
        <v>#REF!</v>
      </c>
      <c r="V25" s="175" t="e">
        <f>SUM(V26+V109+#REF!+V115)</f>
        <v>#DIV/0!</v>
      </c>
      <c r="W25" s="175" t="e">
        <f>SUM(W26+W109+#REF!+W115)</f>
        <v>#REF!</v>
      </c>
      <c r="X25" s="175" t="e">
        <f>SUM(X26+X109+#REF!+X115)</f>
        <v>#REF!</v>
      </c>
      <c r="Y25" s="175" t="e">
        <f>SUM(Y26+Y109+#REF!+Y115)</f>
        <v>#REF!</v>
      </c>
      <c r="Z25" s="175">
        <f t="shared" ref="Z25:AJ25" si="23">SUM(Z26+Z109+Z115)</f>
        <v>3309604</v>
      </c>
      <c r="AA25" s="175">
        <f t="shared" si="23"/>
        <v>2224000</v>
      </c>
      <c r="AB25" s="175">
        <f t="shared" si="23"/>
        <v>701050.09000000008</v>
      </c>
      <c r="AC25" s="175">
        <f t="shared" si="23"/>
        <v>2583500</v>
      </c>
      <c r="AD25" s="175">
        <f t="shared" si="23"/>
        <v>2233500</v>
      </c>
      <c r="AE25" s="175">
        <f t="shared" si="23"/>
        <v>0</v>
      </c>
      <c r="AF25" s="175">
        <f t="shared" si="23"/>
        <v>0</v>
      </c>
      <c r="AG25" s="175">
        <f t="shared" si="23"/>
        <v>2233500</v>
      </c>
      <c r="AH25" s="175">
        <f t="shared" si="23"/>
        <v>1378750.87</v>
      </c>
      <c r="AI25" s="175">
        <f t="shared" si="23"/>
        <v>2267700</v>
      </c>
      <c r="AJ25" s="175">
        <f t="shared" si="23"/>
        <v>662366.53</v>
      </c>
      <c r="AK25" s="287">
        <f t="shared" si="6"/>
        <v>29.208737046346521</v>
      </c>
    </row>
    <row r="26" spans="1:37">
      <c r="A26" s="171" t="s">
        <v>264</v>
      </c>
      <c r="B26" s="167"/>
      <c r="C26" s="167"/>
      <c r="D26" s="167"/>
      <c r="E26" s="167"/>
      <c r="F26" s="167"/>
      <c r="G26" s="167"/>
      <c r="H26" s="167"/>
      <c r="I26" s="179" t="s">
        <v>29</v>
      </c>
      <c r="J26" s="180" t="s">
        <v>32</v>
      </c>
      <c r="K26" s="181">
        <f t="shared" ref="K26:AE27" si="24">SUM(K27)</f>
        <v>1827347.4300000002</v>
      </c>
      <c r="L26" s="181">
        <f t="shared" si="24"/>
        <v>1556500</v>
      </c>
      <c r="M26" s="181">
        <f t="shared" si="24"/>
        <v>1556500</v>
      </c>
      <c r="N26" s="181">
        <f t="shared" si="24"/>
        <v>789000</v>
      </c>
      <c r="O26" s="181">
        <f t="shared" si="24"/>
        <v>789000</v>
      </c>
      <c r="P26" s="181">
        <f t="shared" si="24"/>
        <v>798362</v>
      </c>
      <c r="Q26" s="181">
        <f t="shared" si="24"/>
        <v>798362</v>
      </c>
      <c r="R26" s="181">
        <f t="shared" si="24"/>
        <v>286544.93000000005</v>
      </c>
      <c r="S26" s="181">
        <f t="shared" si="24"/>
        <v>1073550</v>
      </c>
      <c r="T26" s="181">
        <f t="shared" si="24"/>
        <v>398167.75</v>
      </c>
      <c r="U26" s="181">
        <f t="shared" si="24"/>
        <v>0</v>
      </c>
      <c r="V26" s="181" t="e">
        <f t="shared" si="24"/>
        <v>#DIV/0!</v>
      </c>
      <c r="W26" s="181">
        <f t="shared" si="24"/>
        <v>1043000</v>
      </c>
      <c r="X26" s="181">
        <f t="shared" si="24"/>
        <v>1524700</v>
      </c>
      <c r="Y26" s="181">
        <f>SUM(Y27)</f>
        <v>1690200</v>
      </c>
      <c r="Z26" s="181">
        <f>SUM(Z27)</f>
        <v>2883604</v>
      </c>
      <c r="AA26" s="181">
        <f t="shared" si="24"/>
        <v>1932000</v>
      </c>
      <c r="AB26" s="181">
        <f t="shared" si="24"/>
        <v>611992.2300000001</v>
      </c>
      <c r="AC26" s="181">
        <f t="shared" si="24"/>
        <v>1980500</v>
      </c>
      <c r="AD26" s="181">
        <f t="shared" si="24"/>
        <v>1711500</v>
      </c>
      <c r="AE26" s="181">
        <f t="shared" si="24"/>
        <v>0</v>
      </c>
      <c r="AF26" s="181">
        <f t="shared" ref="AF26:AJ27" si="25">SUM(AF27)</f>
        <v>0</v>
      </c>
      <c r="AG26" s="181">
        <f t="shared" si="25"/>
        <v>1711500</v>
      </c>
      <c r="AH26" s="181">
        <f t="shared" si="25"/>
        <v>1208431.7600000002</v>
      </c>
      <c r="AI26" s="181">
        <f t="shared" si="25"/>
        <v>2040700</v>
      </c>
      <c r="AJ26" s="181">
        <f t="shared" si="25"/>
        <v>639487.70000000007</v>
      </c>
      <c r="AK26" s="287">
        <f t="shared" si="6"/>
        <v>31.33668349095899</v>
      </c>
    </row>
    <row r="27" spans="1:37">
      <c r="A27" s="171"/>
      <c r="B27" s="167"/>
      <c r="C27" s="167"/>
      <c r="D27" s="167"/>
      <c r="E27" s="167"/>
      <c r="F27" s="167"/>
      <c r="G27" s="167"/>
      <c r="H27" s="167"/>
      <c r="I27" s="179" t="s">
        <v>155</v>
      </c>
      <c r="J27" s="180"/>
      <c r="K27" s="181">
        <f t="shared" si="24"/>
        <v>1827347.4300000002</v>
      </c>
      <c r="L27" s="181">
        <f t="shared" si="24"/>
        <v>1556500</v>
      </c>
      <c r="M27" s="181">
        <f t="shared" si="24"/>
        <v>1556500</v>
      </c>
      <c r="N27" s="181">
        <f t="shared" si="24"/>
        <v>789000</v>
      </c>
      <c r="O27" s="181">
        <f t="shared" si="24"/>
        <v>789000</v>
      </c>
      <c r="P27" s="181">
        <f t="shared" si="24"/>
        <v>798362</v>
      </c>
      <c r="Q27" s="181">
        <f t="shared" si="24"/>
        <v>798362</v>
      </c>
      <c r="R27" s="181">
        <f t="shared" si="24"/>
        <v>286544.93000000005</v>
      </c>
      <c r="S27" s="181">
        <f>SUM(S28)</f>
        <v>1073550</v>
      </c>
      <c r="T27" s="181">
        <f>SUM(T28)</f>
        <v>398167.75</v>
      </c>
      <c r="U27" s="181">
        <f t="shared" si="24"/>
        <v>0</v>
      </c>
      <c r="V27" s="181" t="e">
        <f t="shared" si="24"/>
        <v>#DIV/0!</v>
      </c>
      <c r="W27" s="181">
        <f t="shared" si="24"/>
        <v>1043000</v>
      </c>
      <c r="X27" s="181">
        <f t="shared" si="24"/>
        <v>1524700</v>
      </c>
      <c r="Y27" s="181">
        <f>SUM(Y28)</f>
        <v>1690200</v>
      </c>
      <c r="Z27" s="181">
        <f>SUM(Z28)</f>
        <v>2883604</v>
      </c>
      <c r="AA27" s="181">
        <f t="shared" si="24"/>
        <v>1932000</v>
      </c>
      <c r="AB27" s="181">
        <f t="shared" si="24"/>
        <v>611992.2300000001</v>
      </c>
      <c r="AC27" s="181">
        <f t="shared" si="24"/>
        <v>1980500</v>
      </c>
      <c r="AD27" s="181">
        <f t="shared" si="24"/>
        <v>1711500</v>
      </c>
      <c r="AE27" s="181">
        <f t="shared" si="24"/>
        <v>0</v>
      </c>
      <c r="AF27" s="181">
        <f t="shared" si="25"/>
        <v>0</v>
      </c>
      <c r="AG27" s="181">
        <f t="shared" si="25"/>
        <v>1711500</v>
      </c>
      <c r="AH27" s="181">
        <f t="shared" si="25"/>
        <v>1208431.7600000002</v>
      </c>
      <c r="AI27" s="181">
        <f t="shared" si="25"/>
        <v>2040700</v>
      </c>
      <c r="AJ27" s="181">
        <f t="shared" si="25"/>
        <v>639487.70000000007</v>
      </c>
      <c r="AK27" s="287">
        <f t="shared" si="6"/>
        <v>31.33668349095899</v>
      </c>
    </row>
    <row r="28" spans="1:37">
      <c r="A28" s="148"/>
      <c r="B28" s="149"/>
      <c r="C28" s="149"/>
      <c r="D28" s="149"/>
      <c r="E28" s="149"/>
      <c r="F28" s="149"/>
      <c r="G28" s="149"/>
      <c r="H28" s="149"/>
      <c r="I28" s="150">
        <v>3</v>
      </c>
      <c r="J28" s="96" t="s">
        <v>9</v>
      </c>
      <c r="K28" s="79">
        <f t="shared" ref="K28:X28" si="26">SUM(K29+K42)</f>
        <v>1827347.4300000002</v>
      </c>
      <c r="L28" s="79">
        <f t="shared" si="26"/>
        <v>1556500</v>
      </c>
      <c r="M28" s="79">
        <f t="shared" si="26"/>
        <v>1556500</v>
      </c>
      <c r="N28" s="79">
        <f t="shared" si="26"/>
        <v>789000</v>
      </c>
      <c r="O28" s="79">
        <f t="shared" si="26"/>
        <v>789000</v>
      </c>
      <c r="P28" s="79">
        <f t="shared" si="26"/>
        <v>798362</v>
      </c>
      <c r="Q28" s="79">
        <f t="shared" si="26"/>
        <v>798362</v>
      </c>
      <c r="R28" s="79">
        <f t="shared" si="26"/>
        <v>286544.93000000005</v>
      </c>
      <c r="S28" s="79">
        <f t="shared" si="26"/>
        <v>1073550</v>
      </c>
      <c r="T28" s="79">
        <f t="shared" si="26"/>
        <v>398167.75</v>
      </c>
      <c r="U28" s="79">
        <f t="shared" si="26"/>
        <v>0</v>
      </c>
      <c r="V28" s="79" t="e">
        <f t="shared" si="26"/>
        <v>#DIV/0!</v>
      </c>
      <c r="W28" s="79">
        <f t="shared" si="26"/>
        <v>1043000</v>
      </c>
      <c r="X28" s="79">
        <f t="shared" si="26"/>
        <v>1524700</v>
      </c>
      <c r="Y28" s="79">
        <f>SUM(Y29+Y42)</f>
        <v>1690200</v>
      </c>
      <c r="Z28" s="79">
        <f>SUM(Z29+Z42)</f>
        <v>2883604</v>
      </c>
      <c r="AA28" s="79">
        <f>SUM(AA29+AA42)</f>
        <v>1932000</v>
      </c>
      <c r="AB28" s="79">
        <f t="shared" ref="AB28" si="27">SUM(AB29+AB42)</f>
        <v>611992.2300000001</v>
      </c>
      <c r="AC28" s="79">
        <f>SUM(AC29+AC42)</f>
        <v>1980500</v>
      </c>
      <c r="AD28" s="79">
        <f>SUM(AD29+AD42)</f>
        <v>1711500</v>
      </c>
      <c r="AE28" s="79">
        <f t="shared" ref="AE28:AH28" si="28">SUM(AE29+AE42)</f>
        <v>0</v>
      </c>
      <c r="AF28" s="79">
        <f t="shared" si="28"/>
        <v>0</v>
      </c>
      <c r="AG28" s="79">
        <f t="shared" si="28"/>
        <v>1711500</v>
      </c>
      <c r="AH28" s="79">
        <f t="shared" si="28"/>
        <v>1208431.7600000002</v>
      </c>
      <c r="AI28" s="79">
        <f>SUM(AI29+AI42)</f>
        <v>2040700</v>
      </c>
      <c r="AJ28" s="79">
        <f>SUM(AJ29+AJ42)</f>
        <v>639487.70000000007</v>
      </c>
      <c r="AK28" s="287">
        <f t="shared" si="6"/>
        <v>31.33668349095899</v>
      </c>
    </row>
    <row r="29" spans="1:37">
      <c r="A29" s="151"/>
      <c r="B29" s="149"/>
      <c r="C29" s="149"/>
      <c r="D29" s="149"/>
      <c r="E29" s="149"/>
      <c r="F29" s="149"/>
      <c r="G29" s="149"/>
      <c r="H29" s="149"/>
      <c r="I29" s="150">
        <v>31</v>
      </c>
      <c r="J29" s="96" t="s">
        <v>10</v>
      </c>
      <c r="K29" s="79">
        <f t="shared" ref="K29:AJ29" si="29">SUM(K30+K33+K37)</f>
        <v>818938.11</v>
      </c>
      <c r="L29" s="79">
        <f t="shared" si="29"/>
        <v>1129000</v>
      </c>
      <c r="M29" s="79">
        <f t="shared" si="29"/>
        <v>1129000</v>
      </c>
      <c r="N29" s="79">
        <f t="shared" si="29"/>
        <v>356000</v>
      </c>
      <c r="O29" s="79">
        <f>SUM(O30+O33+O37)</f>
        <v>356000</v>
      </c>
      <c r="P29" s="79">
        <f t="shared" si="29"/>
        <v>398000</v>
      </c>
      <c r="Q29" s="79">
        <f>SUM(Q30+Q33+Q37)</f>
        <v>398000</v>
      </c>
      <c r="R29" s="79">
        <f t="shared" si="29"/>
        <v>152435.69</v>
      </c>
      <c r="S29" s="79">
        <f t="shared" si="29"/>
        <v>511550</v>
      </c>
      <c r="T29" s="79">
        <f t="shared" si="29"/>
        <v>242539.08</v>
      </c>
      <c r="U29" s="79">
        <f t="shared" si="29"/>
        <v>0</v>
      </c>
      <c r="V29" s="79">
        <f t="shared" si="29"/>
        <v>873.74576271186436</v>
      </c>
      <c r="W29" s="79">
        <f t="shared" si="29"/>
        <v>511000</v>
      </c>
      <c r="X29" s="79">
        <f t="shared" si="29"/>
        <v>623500</v>
      </c>
      <c r="Y29" s="79">
        <f>SUM(Y30+Y33+Y37)</f>
        <v>694904</v>
      </c>
      <c r="Z29" s="79">
        <f>SUM(Z30+Z33+Z37)</f>
        <v>739600</v>
      </c>
      <c r="AA29" s="79">
        <f t="shared" si="29"/>
        <v>722500</v>
      </c>
      <c r="AB29" s="79">
        <f t="shared" si="29"/>
        <v>359914.44000000006</v>
      </c>
      <c r="AC29" s="79">
        <f t="shared" si="29"/>
        <v>722500</v>
      </c>
      <c r="AD29" s="79">
        <f t="shared" si="29"/>
        <v>696000</v>
      </c>
      <c r="AE29" s="79">
        <f t="shared" si="29"/>
        <v>0</v>
      </c>
      <c r="AF29" s="79">
        <f t="shared" si="29"/>
        <v>0</v>
      </c>
      <c r="AG29" s="79">
        <f t="shared" si="29"/>
        <v>696000</v>
      </c>
      <c r="AH29" s="79">
        <f t="shared" si="29"/>
        <v>565394.39</v>
      </c>
      <c r="AI29" s="76">
        <f t="shared" si="29"/>
        <v>789000</v>
      </c>
      <c r="AJ29" s="76">
        <f t="shared" si="29"/>
        <v>336411.51</v>
      </c>
      <c r="AK29" s="287">
        <f t="shared" si="6"/>
        <v>42.637707224334605</v>
      </c>
    </row>
    <row r="30" spans="1:37">
      <c r="A30" s="85"/>
      <c r="B30" s="142" t="s">
        <v>85</v>
      </c>
      <c r="C30" s="82"/>
      <c r="D30" s="82"/>
      <c r="E30" s="82"/>
      <c r="F30" s="82"/>
      <c r="G30" s="82"/>
      <c r="H30" s="82"/>
      <c r="I30" s="77">
        <v>311</v>
      </c>
      <c r="J30" s="78" t="s">
        <v>129</v>
      </c>
      <c r="K30" s="63">
        <f>SUM(K31)</f>
        <v>710476.99</v>
      </c>
      <c r="L30" s="63">
        <f>SUM(L31)</f>
        <v>972000</v>
      </c>
      <c r="M30" s="63">
        <f>SUM(M31)</f>
        <v>972000</v>
      </c>
      <c r="N30" s="63">
        <f t="shared" ref="N30:AB30" si="30">SUM(N31:N32)</f>
        <v>296000</v>
      </c>
      <c r="O30" s="63">
        <f t="shared" si="30"/>
        <v>296000</v>
      </c>
      <c r="P30" s="63">
        <f t="shared" si="30"/>
        <v>335000</v>
      </c>
      <c r="Q30" s="63">
        <f t="shared" si="30"/>
        <v>335000</v>
      </c>
      <c r="R30" s="63">
        <f t="shared" si="30"/>
        <v>121563.91</v>
      </c>
      <c r="S30" s="63">
        <f t="shared" si="30"/>
        <v>460000</v>
      </c>
      <c r="T30" s="63">
        <f t="shared" si="30"/>
        <v>212889.91999999998</v>
      </c>
      <c r="U30" s="63">
        <f t="shared" si="30"/>
        <v>0</v>
      </c>
      <c r="V30" s="63">
        <f t="shared" si="30"/>
        <v>609.74576271186436</v>
      </c>
      <c r="W30" s="63">
        <f t="shared" si="30"/>
        <v>460000</v>
      </c>
      <c r="X30" s="63">
        <f t="shared" si="30"/>
        <v>510000</v>
      </c>
      <c r="Y30" s="63">
        <f t="shared" si="30"/>
        <v>578000</v>
      </c>
      <c r="Z30" s="63">
        <f t="shared" ref="Z30" si="31">SUM(Z31:Z32)</f>
        <v>590000</v>
      </c>
      <c r="AA30" s="63">
        <f t="shared" si="30"/>
        <v>578000</v>
      </c>
      <c r="AB30" s="63">
        <f t="shared" si="30"/>
        <v>313059.54000000004</v>
      </c>
      <c r="AC30" s="63">
        <f t="shared" ref="AC30:AH30" si="32">SUM(AC31:AC32)</f>
        <v>578000</v>
      </c>
      <c r="AD30" s="63">
        <f t="shared" si="32"/>
        <v>561000</v>
      </c>
      <c r="AE30" s="63">
        <f t="shared" si="32"/>
        <v>0</v>
      </c>
      <c r="AF30" s="63">
        <f t="shared" si="32"/>
        <v>0</v>
      </c>
      <c r="AG30" s="63">
        <f t="shared" si="32"/>
        <v>561000</v>
      </c>
      <c r="AH30" s="63">
        <f t="shared" si="32"/>
        <v>462221.9</v>
      </c>
      <c r="AI30" s="62">
        <f>SUM(AI31:AI32)</f>
        <v>620000</v>
      </c>
      <c r="AJ30" s="62">
        <f>SUM(AJ31:AJ32)</f>
        <v>279321.5</v>
      </c>
      <c r="AK30" s="287">
        <f t="shared" si="6"/>
        <v>45.051854838709673</v>
      </c>
    </row>
    <row r="31" spans="1:37">
      <c r="A31" s="85"/>
      <c r="B31" s="142"/>
      <c r="C31" s="82"/>
      <c r="D31" s="82"/>
      <c r="E31" s="82"/>
      <c r="F31" s="82"/>
      <c r="G31" s="82"/>
      <c r="H31" s="82"/>
      <c r="I31" s="77">
        <v>31111</v>
      </c>
      <c r="J31" s="78" t="s">
        <v>33</v>
      </c>
      <c r="K31" s="63">
        <v>710476.99</v>
      </c>
      <c r="L31" s="63">
        <v>972000</v>
      </c>
      <c r="M31" s="63">
        <v>972000</v>
      </c>
      <c r="N31" s="63">
        <v>293000</v>
      </c>
      <c r="O31" s="63">
        <v>293000</v>
      </c>
      <c r="P31" s="63">
        <v>295000</v>
      </c>
      <c r="Q31" s="63">
        <v>295000</v>
      </c>
      <c r="R31" s="63">
        <v>121563.91</v>
      </c>
      <c r="S31" s="63">
        <v>250000</v>
      </c>
      <c r="T31" s="63">
        <v>176514.08</v>
      </c>
      <c r="U31" s="63"/>
      <c r="V31" s="76">
        <f t="shared" si="15"/>
        <v>84.745762711864401</v>
      </c>
      <c r="W31" s="62">
        <v>250000</v>
      </c>
      <c r="X31" s="81">
        <v>340000</v>
      </c>
      <c r="Y31" s="81">
        <v>408000</v>
      </c>
      <c r="Z31" s="81">
        <v>400000</v>
      </c>
      <c r="AA31" s="75">
        <v>408000</v>
      </c>
      <c r="AB31" s="75">
        <v>259070.82</v>
      </c>
      <c r="AC31" s="75">
        <v>408000</v>
      </c>
      <c r="AD31" s="75">
        <v>408000</v>
      </c>
      <c r="AE31" s="75"/>
      <c r="AF31" s="75"/>
      <c r="AG31" s="88">
        <f t="shared" si="16"/>
        <v>408000</v>
      </c>
      <c r="AH31" s="75">
        <v>413471.78</v>
      </c>
      <c r="AI31" s="81">
        <v>467000</v>
      </c>
      <c r="AJ31" s="22">
        <v>217454.78</v>
      </c>
      <c r="AK31" s="287">
        <f t="shared" si="6"/>
        <v>46.56419271948608</v>
      </c>
    </row>
    <row r="32" spans="1:37">
      <c r="A32" s="85"/>
      <c r="B32" s="142"/>
      <c r="C32" s="82"/>
      <c r="D32" s="82"/>
      <c r="E32" s="82"/>
      <c r="F32" s="82"/>
      <c r="G32" s="82"/>
      <c r="H32" s="82"/>
      <c r="I32" s="77">
        <v>31112</v>
      </c>
      <c r="J32" s="78" t="s">
        <v>261</v>
      </c>
      <c r="K32" s="63"/>
      <c r="L32" s="63"/>
      <c r="M32" s="63"/>
      <c r="N32" s="63">
        <v>3000</v>
      </c>
      <c r="O32" s="63">
        <v>3000</v>
      </c>
      <c r="P32" s="63">
        <v>40000</v>
      </c>
      <c r="Q32" s="63">
        <v>40000</v>
      </c>
      <c r="R32" s="63"/>
      <c r="S32" s="63">
        <v>210000</v>
      </c>
      <c r="T32" s="63">
        <v>36375.839999999997</v>
      </c>
      <c r="U32" s="63"/>
      <c r="V32" s="76">
        <f t="shared" si="15"/>
        <v>525</v>
      </c>
      <c r="W32" s="62">
        <v>210000</v>
      </c>
      <c r="X32" s="75">
        <v>170000</v>
      </c>
      <c r="Y32" s="75">
        <v>170000</v>
      </c>
      <c r="Z32" s="75">
        <v>190000</v>
      </c>
      <c r="AA32" s="75">
        <v>170000</v>
      </c>
      <c r="AB32" s="75">
        <v>53988.72</v>
      </c>
      <c r="AC32" s="75">
        <v>170000</v>
      </c>
      <c r="AD32" s="75">
        <v>153000</v>
      </c>
      <c r="AE32" s="75"/>
      <c r="AF32" s="75"/>
      <c r="AG32" s="88">
        <v>153000</v>
      </c>
      <c r="AH32" s="75">
        <v>48750.12</v>
      </c>
      <c r="AI32" s="81">
        <v>153000</v>
      </c>
      <c r="AJ32" s="22">
        <v>61866.720000000001</v>
      </c>
      <c r="AK32" s="287">
        <f t="shared" si="6"/>
        <v>40.435764705882356</v>
      </c>
    </row>
    <row r="33" spans="1:37">
      <c r="A33" s="85"/>
      <c r="B33" s="142" t="s">
        <v>85</v>
      </c>
      <c r="C33" s="82"/>
      <c r="D33" s="82"/>
      <c r="E33" s="82"/>
      <c r="F33" s="82"/>
      <c r="G33" s="82"/>
      <c r="H33" s="82"/>
      <c r="I33" s="77">
        <v>312</v>
      </c>
      <c r="J33" s="78" t="s">
        <v>11</v>
      </c>
      <c r="K33" s="63">
        <f t="shared" ref="K33:W33" si="33">SUM(K34)</f>
        <v>0</v>
      </c>
      <c r="L33" s="63">
        <f t="shared" si="33"/>
        <v>8000</v>
      </c>
      <c r="M33" s="63">
        <f t="shared" si="33"/>
        <v>8000</v>
      </c>
      <c r="N33" s="63">
        <f t="shared" si="33"/>
        <v>14000</v>
      </c>
      <c r="O33" s="63">
        <f t="shared" si="33"/>
        <v>14000</v>
      </c>
      <c r="P33" s="63">
        <f t="shared" si="33"/>
        <v>12000</v>
      </c>
      <c r="Q33" s="63">
        <f t="shared" si="33"/>
        <v>12000</v>
      </c>
      <c r="R33" s="63">
        <f t="shared" si="33"/>
        <v>9962.77</v>
      </c>
      <c r="S33" s="63">
        <f t="shared" si="33"/>
        <v>15000</v>
      </c>
      <c r="T33" s="63">
        <f t="shared" si="33"/>
        <v>4500</v>
      </c>
      <c r="U33" s="63">
        <f t="shared" si="33"/>
        <v>0</v>
      </c>
      <c r="V33" s="63">
        <f t="shared" si="33"/>
        <v>125</v>
      </c>
      <c r="W33" s="63">
        <f t="shared" si="33"/>
        <v>15000</v>
      </c>
      <c r="X33" s="63">
        <f>SUM(X34:X35)</f>
        <v>34000</v>
      </c>
      <c r="Y33" s="63">
        <f>SUM(Y34:Y36)</f>
        <v>27500</v>
      </c>
      <c r="Z33" s="63">
        <v>52500</v>
      </c>
      <c r="AA33" s="63">
        <f>SUM(AA34:AA36)</f>
        <v>55000</v>
      </c>
      <c r="AB33" s="63">
        <f t="shared" ref="AB33:AH33" si="34">SUM(AB34:AB36)</f>
        <v>0</v>
      </c>
      <c r="AC33" s="63">
        <f t="shared" si="34"/>
        <v>55000</v>
      </c>
      <c r="AD33" s="63">
        <f t="shared" si="34"/>
        <v>55000</v>
      </c>
      <c r="AE33" s="63">
        <f t="shared" si="34"/>
        <v>0</v>
      </c>
      <c r="AF33" s="63">
        <f t="shared" si="34"/>
        <v>0</v>
      </c>
      <c r="AG33" s="63">
        <f t="shared" si="34"/>
        <v>55000</v>
      </c>
      <c r="AH33" s="63">
        <f t="shared" si="34"/>
        <v>28916.85</v>
      </c>
      <c r="AI33" s="62">
        <f>SUM(AI34:AI36)</f>
        <v>65000</v>
      </c>
      <c r="AJ33" s="62">
        <f>SUM(AJ34:AJ36)</f>
        <v>12500.1</v>
      </c>
      <c r="AK33" s="287">
        <f t="shared" si="6"/>
        <v>19.23092307692308</v>
      </c>
    </row>
    <row r="34" spans="1:37">
      <c r="A34" s="85"/>
      <c r="B34" s="142"/>
      <c r="C34" s="82"/>
      <c r="D34" s="82"/>
      <c r="E34" s="82"/>
      <c r="F34" s="82"/>
      <c r="G34" s="82"/>
      <c r="H34" s="82"/>
      <c r="I34" s="77">
        <v>31211</v>
      </c>
      <c r="J34" s="78" t="s">
        <v>11</v>
      </c>
      <c r="K34" s="63">
        <v>0</v>
      </c>
      <c r="L34" s="63">
        <v>8000</v>
      </c>
      <c r="M34" s="63">
        <v>8000</v>
      </c>
      <c r="N34" s="63">
        <v>14000</v>
      </c>
      <c r="O34" s="63">
        <v>14000</v>
      </c>
      <c r="P34" s="63">
        <v>12000</v>
      </c>
      <c r="Q34" s="63">
        <v>12000</v>
      </c>
      <c r="R34" s="63">
        <v>9962.77</v>
      </c>
      <c r="S34" s="63">
        <v>15000</v>
      </c>
      <c r="T34" s="63">
        <v>4500</v>
      </c>
      <c r="U34" s="63"/>
      <c r="V34" s="76">
        <f t="shared" si="15"/>
        <v>125</v>
      </c>
      <c r="W34" s="62">
        <v>15000</v>
      </c>
      <c r="X34" s="75">
        <v>27000</v>
      </c>
      <c r="Y34" s="222">
        <v>20000</v>
      </c>
      <c r="Z34" s="222">
        <v>20000</v>
      </c>
      <c r="AA34" s="75">
        <v>20000</v>
      </c>
      <c r="AB34" s="75"/>
      <c r="AC34" s="75">
        <v>20000</v>
      </c>
      <c r="AD34" s="75">
        <v>20000</v>
      </c>
      <c r="AE34" s="75"/>
      <c r="AF34" s="75"/>
      <c r="AG34" s="88">
        <f>SUM(AD34+AE34-AF34)</f>
        <v>20000</v>
      </c>
      <c r="AH34" s="75">
        <v>6000</v>
      </c>
      <c r="AI34" s="81">
        <v>20000</v>
      </c>
      <c r="AJ34" s="22">
        <v>0</v>
      </c>
      <c r="AK34" s="287">
        <f t="shared" si="6"/>
        <v>0</v>
      </c>
    </row>
    <row r="35" spans="1:37">
      <c r="A35" s="85"/>
      <c r="B35" s="142"/>
      <c r="C35" s="82"/>
      <c r="D35" s="82"/>
      <c r="E35" s="82"/>
      <c r="F35" s="82"/>
      <c r="G35" s="82"/>
      <c r="H35" s="82"/>
      <c r="I35" s="77">
        <v>31211</v>
      </c>
      <c r="J35" s="78" t="s">
        <v>329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76"/>
      <c r="W35" s="62"/>
      <c r="X35" s="75">
        <v>7000</v>
      </c>
      <c r="Y35" s="222">
        <v>7500</v>
      </c>
      <c r="Z35" s="222">
        <v>7500</v>
      </c>
      <c r="AA35" s="75">
        <v>10000</v>
      </c>
      <c r="AB35" s="75"/>
      <c r="AC35" s="75">
        <v>10000</v>
      </c>
      <c r="AD35" s="75">
        <v>10000</v>
      </c>
      <c r="AE35" s="75"/>
      <c r="AF35" s="75"/>
      <c r="AG35" s="88">
        <f t="shared" ref="AG35:AG41" si="35">SUM(AD35+AE35-AF35)</f>
        <v>10000</v>
      </c>
      <c r="AH35" s="75"/>
      <c r="AI35" s="81">
        <v>10000</v>
      </c>
      <c r="AJ35" s="22">
        <v>0</v>
      </c>
      <c r="AK35" s="287">
        <f t="shared" si="6"/>
        <v>0</v>
      </c>
    </row>
    <row r="36" spans="1:37">
      <c r="A36" s="85"/>
      <c r="B36" s="142"/>
      <c r="C36" s="82"/>
      <c r="D36" s="82"/>
      <c r="E36" s="82"/>
      <c r="F36" s="82"/>
      <c r="G36" s="82"/>
      <c r="H36" s="82"/>
      <c r="I36" s="77">
        <v>31219</v>
      </c>
      <c r="J36" s="78" t="s">
        <v>366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76"/>
      <c r="W36" s="62"/>
      <c r="X36" s="75"/>
      <c r="Y36" s="222">
        <v>0</v>
      </c>
      <c r="Z36" s="222">
        <v>25000</v>
      </c>
      <c r="AA36" s="75">
        <v>25000</v>
      </c>
      <c r="AB36" s="75"/>
      <c r="AC36" s="75">
        <v>25000</v>
      </c>
      <c r="AD36" s="75">
        <v>25000</v>
      </c>
      <c r="AE36" s="75"/>
      <c r="AF36" s="75"/>
      <c r="AG36" s="88">
        <f t="shared" si="35"/>
        <v>25000</v>
      </c>
      <c r="AH36" s="75">
        <v>22916.85</v>
      </c>
      <c r="AI36" s="81">
        <v>35000</v>
      </c>
      <c r="AJ36" s="22">
        <v>12500.1</v>
      </c>
      <c r="AK36" s="287">
        <f t="shared" si="6"/>
        <v>35.714571428571432</v>
      </c>
    </row>
    <row r="37" spans="1:37">
      <c r="A37" s="85"/>
      <c r="B37" s="142" t="s">
        <v>85</v>
      </c>
      <c r="C37" s="82"/>
      <c r="D37" s="82"/>
      <c r="E37" s="82"/>
      <c r="F37" s="82"/>
      <c r="G37" s="82"/>
      <c r="H37" s="82"/>
      <c r="I37" s="77">
        <v>313</v>
      </c>
      <c r="J37" s="78" t="s">
        <v>130</v>
      </c>
      <c r="K37" s="63">
        <f t="shared" ref="K37:X37" si="36">SUM(K38:K40)</f>
        <v>108461.12</v>
      </c>
      <c r="L37" s="63">
        <f t="shared" si="36"/>
        <v>149000</v>
      </c>
      <c r="M37" s="63">
        <f t="shared" si="36"/>
        <v>149000</v>
      </c>
      <c r="N37" s="63">
        <f t="shared" si="36"/>
        <v>46000</v>
      </c>
      <c r="O37" s="63">
        <f>SUM(O38:O40)</f>
        <v>46000</v>
      </c>
      <c r="P37" s="63">
        <f t="shared" si="36"/>
        <v>51000</v>
      </c>
      <c r="Q37" s="63">
        <f>SUM(Q38:Q40)</f>
        <v>51000</v>
      </c>
      <c r="R37" s="63">
        <f t="shared" si="36"/>
        <v>20909.009999999998</v>
      </c>
      <c r="S37" s="63">
        <f t="shared" si="36"/>
        <v>36550</v>
      </c>
      <c r="T37" s="63">
        <f t="shared" si="36"/>
        <v>25149.16</v>
      </c>
      <c r="U37" s="63">
        <f t="shared" si="36"/>
        <v>0</v>
      </c>
      <c r="V37" s="63">
        <f t="shared" si="36"/>
        <v>139</v>
      </c>
      <c r="W37" s="63">
        <f t="shared" si="36"/>
        <v>36000</v>
      </c>
      <c r="X37" s="63">
        <f t="shared" si="36"/>
        <v>79500</v>
      </c>
      <c r="Y37" s="63">
        <f>SUM(Y38:Y41)</f>
        <v>89404</v>
      </c>
      <c r="Z37" s="63">
        <f>SUM(Z38:Z41)</f>
        <v>97100</v>
      </c>
      <c r="AA37" s="63">
        <f t="shared" ref="AA37:AJ37" si="37">SUM(AA38:AA41)</f>
        <v>89500</v>
      </c>
      <c r="AB37" s="63">
        <f t="shared" si="37"/>
        <v>46854.899999999994</v>
      </c>
      <c r="AC37" s="63">
        <f t="shared" si="37"/>
        <v>89500</v>
      </c>
      <c r="AD37" s="63">
        <f t="shared" si="37"/>
        <v>80000</v>
      </c>
      <c r="AE37" s="63">
        <f t="shared" si="37"/>
        <v>0</v>
      </c>
      <c r="AF37" s="63">
        <f t="shared" si="37"/>
        <v>0</v>
      </c>
      <c r="AG37" s="63">
        <f t="shared" si="37"/>
        <v>80000</v>
      </c>
      <c r="AH37" s="63">
        <f t="shared" si="37"/>
        <v>74255.64</v>
      </c>
      <c r="AI37" s="62">
        <f t="shared" si="37"/>
        <v>104000</v>
      </c>
      <c r="AJ37" s="62">
        <f t="shared" si="37"/>
        <v>44589.91</v>
      </c>
      <c r="AK37" s="287">
        <f t="shared" si="6"/>
        <v>42.874913461538469</v>
      </c>
    </row>
    <row r="38" spans="1:37">
      <c r="A38" s="85"/>
      <c r="B38" s="142"/>
      <c r="C38" s="82"/>
      <c r="D38" s="82"/>
      <c r="E38" s="82"/>
      <c r="F38" s="82"/>
      <c r="G38" s="82"/>
      <c r="H38" s="82"/>
      <c r="I38" s="77">
        <v>31321</v>
      </c>
      <c r="J38" s="78" t="s">
        <v>12</v>
      </c>
      <c r="K38" s="63">
        <v>96829.84</v>
      </c>
      <c r="L38" s="63">
        <v>132500</v>
      </c>
      <c r="M38" s="63">
        <v>132500</v>
      </c>
      <c r="N38" s="63">
        <v>41000</v>
      </c>
      <c r="O38" s="63">
        <v>41000</v>
      </c>
      <c r="P38" s="63">
        <v>45000</v>
      </c>
      <c r="Q38" s="63">
        <v>45000</v>
      </c>
      <c r="R38" s="63">
        <v>18842.37</v>
      </c>
      <c r="S38" s="62">
        <v>32550</v>
      </c>
      <c r="T38" s="63">
        <v>22663.43</v>
      </c>
      <c r="U38" s="63"/>
      <c r="V38" s="76">
        <f t="shared" si="15"/>
        <v>72.333333333333343</v>
      </c>
      <c r="W38" s="62">
        <v>32000</v>
      </c>
      <c r="X38" s="75">
        <v>51500</v>
      </c>
      <c r="Y38" s="75">
        <v>58904</v>
      </c>
      <c r="Z38" s="75">
        <v>65000</v>
      </c>
      <c r="AA38" s="75">
        <v>59000</v>
      </c>
      <c r="AB38" s="75">
        <v>37242.75</v>
      </c>
      <c r="AC38" s="75">
        <v>59000</v>
      </c>
      <c r="AD38" s="75">
        <v>59000</v>
      </c>
      <c r="AE38" s="75"/>
      <c r="AF38" s="75"/>
      <c r="AG38" s="88">
        <f t="shared" si="35"/>
        <v>59000</v>
      </c>
      <c r="AH38" s="75">
        <v>68222.850000000006</v>
      </c>
      <c r="AI38" s="81">
        <v>78000</v>
      </c>
      <c r="AJ38" s="22">
        <v>35823.620000000003</v>
      </c>
      <c r="AK38" s="287">
        <f t="shared" si="6"/>
        <v>45.927717948717948</v>
      </c>
    </row>
    <row r="39" spans="1:37">
      <c r="A39" s="85"/>
      <c r="B39" s="142"/>
      <c r="C39" s="82"/>
      <c r="D39" s="82"/>
      <c r="E39" s="82"/>
      <c r="F39" s="82"/>
      <c r="G39" s="82"/>
      <c r="H39" s="82"/>
      <c r="I39" s="77">
        <v>31321</v>
      </c>
      <c r="J39" s="78" t="s">
        <v>288</v>
      </c>
      <c r="K39" s="63"/>
      <c r="L39" s="63"/>
      <c r="M39" s="63"/>
      <c r="N39" s="63"/>
      <c r="O39" s="63"/>
      <c r="P39" s="63"/>
      <c r="Q39" s="63"/>
      <c r="R39" s="63"/>
      <c r="S39" s="62"/>
      <c r="T39" s="63"/>
      <c r="U39" s="63"/>
      <c r="V39" s="76"/>
      <c r="W39" s="62"/>
      <c r="X39" s="75">
        <v>22000</v>
      </c>
      <c r="Y39" s="75">
        <v>21000</v>
      </c>
      <c r="Z39" s="75">
        <v>31000</v>
      </c>
      <c r="AA39" s="75">
        <v>21000</v>
      </c>
      <c r="AB39" s="75">
        <v>8701.74</v>
      </c>
      <c r="AC39" s="75">
        <v>21000</v>
      </c>
      <c r="AD39" s="75">
        <v>21000</v>
      </c>
      <c r="AE39" s="75"/>
      <c r="AF39" s="75"/>
      <c r="AG39" s="88">
        <f t="shared" si="35"/>
        <v>21000</v>
      </c>
      <c r="AH39" s="75">
        <v>6032.79</v>
      </c>
      <c r="AI39" s="81">
        <v>26000</v>
      </c>
      <c r="AJ39" s="22">
        <v>8766.2900000000009</v>
      </c>
      <c r="AK39" s="287">
        <f t="shared" si="6"/>
        <v>33.716500000000003</v>
      </c>
    </row>
    <row r="40" spans="1:37" hidden="1">
      <c r="A40" s="85"/>
      <c r="B40" s="142"/>
      <c r="C40" s="82"/>
      <c r="D40" s="82"/>
      <c r="E40" s="82"/>
      <c r="F40" s="82"/>
      <c r="G40" s="82"/>
      <c r="H40" s="82"/>
      <c r="I40" s="77">
        <v>31331</v>
      </c>
      <c r="J40" s="78" t="s">
        <v>13</v>
      </c>
      <c r="K40" s="63">
        <v>11631.28</v>
      </c>
      <c r="L40" s="63">
        <v>16500</v>
      </c>
      <c r="M40" s="63">
        <v>16500</v>
      </c>
      <c r="N40" s="63">
        <v>5000</v>
      </c>
      <c r="O40" s="63">
        <v>5000</v>
      </c>
      <c r="P40" s="63">
        <v>6000</v>
      </c>
      <c r="Q40" s="63">
        <v>6000</v>
      </c>
      <c r="R40" s="63">
        <v>2066.64</v>
      </c>
      <c r="S40" s="62">
        <v>4000</v>
      </c>
      <c r="T40" s="63">
        <v>2485.73</v>
      </c>
      <c r="U40" s="63"/>
      <c r="V40" s="76">
        <f t="shared" si="15"/>
        <v>66.666666666666657</v>
      </c>
      <c r="W40" s="62">
        <v>4000</v>
      </c>
      <c r="X40" s="75">
        <v>6000</v>
      </c>
      <c r="Y40" s="75">
        <v>7000</v>
      </c>
      <c r="Z40" s="75">
        <v>600</v>
      </c>
      <c r="AA40" s="75">
        <v>7000</v>
      </c>
      <c r="AB40" s="75">
        <v>559.53</v>
      </c>
      <c r="AC40" s="75">
        <v>7000</v>
      </c>
      <c r="AD40" s="75">
        <v>0</v>
      </c>
      <c r="AE40" s="75"/>
      <c r="AF40" s="75"/>
      <c r="AG40" s="88">
        <f t="shared" si="35"/>
        <v>0</v>
      </c>
      <c r="AH40" s="75"/>
      <c r="AI40" s="81">
        <v>0</v>
      </c>
      <c r="AJ40" s="22">
        <v>0</v>
      </c>
      <c r="AK40" s="287" t="e">
        <f t="shared" si="6"/>
        <v>#DIV/0!</v>
      </c>
    </row>
    <row r="41" spans="1:37" hidden="1">
      <c r="A41" s="85"/>
      <c r="B41" s="142"/>
      <c r="C41" s="82"/>
      <c r="D41" s="82"/>
      <c r="E41" s="82"/>
      <c r="F41" s="82"/>
      <c r="G41" s="82"/>
      <c r="H41" s="82"/>
      <c r="I41" s="77">
        <v>31331</v>
      </c>
      <c r="J41" s="78" t="s">
        <v>289</v>
      </c>
      <c r="K41" s="63"/>
      <c r="L41" s="63"/>
      <c r="M41" s="63"/>
      <c r="N41" s="63"/>
      <c r="O41" s="63"/>
      <c r="P41" s="63"/>
      <c r="Q41" s="63"/>
      <c r="R41" s="63"/>
      <c r="S41" s="62"/>
      <c r="T41" s="63"/>
      <c r="U41" s="63"/>
      <c r="V41" s="76"/>
      <c r="W41" s="62"/>
      <c r="X41" s="75">
        <v>2500</v>
      </c>
      <c r="Y41" s="75">
        <v>2500</v>
      </c>
      <c r="Z41" s="75">
        <v>500</v>
      </c>
      <c r="AA41" s="75">
        <v>2500</v>
      </c>
      <c r="AB41" s="75">
        <v>350.88</v>
      </c>
      <c r="AC41" s="75">
        <v>2500</v>
      </c>
      <c r="AD41" s="75">
        <v>0</v>
      </c>
      <c r="AE41" s="75"/>
      <c r="AF41" s="75"/>
      <c r="AG41" s="88">
        <f t="shared" si="35"/>
        <v>0</v>
      </c>
      <c r="AH41" s="75"/>
      <c r="AI41" s="75">
        <v>0</v>
      </c>
      <c r="AJ41" s="22">
        <v>0</v>
      </c>
      <c r="AK41" s="287" t="e">
        <f t="shared" si="6"/>
        <v>#DIV/0!</v>
      </c>
    </row>
    <row r="42" spans="1:37">
      <c r="A42" s="151"/>
      <c r="B42" s="149"/>
      <c r="C42" s="149"/>
      <c r="D42" s="149"/>
      <c r="E42" s="149"/>
      <c r="F42" s="149"/>
      <c r="G42" s="149"/>
      <c r="H42" s="149"/>
      <c r="I42" s="150">
        <v>32</v>
      </c>
      <c r="J42" s="96" t="s">
        <v>14</v>
      </c>
      <c r="K42" s="79">
        <f t="shared" ref="K42:AJ42" si="38">SUM(K43+K48+K60+K103)</f>
        <v>1008409.3200000001</v>
      </c>
      <c r="L42" s="79">
        <f t="shared" si="38"/>
        <v>427500</v>
      </c>
      <c r="M42" s="79">
        <f t="shared" si="38"/>
        <v>427500</v>
      </c>
      <c r="N42" s="79">
        <f t="shared" si="38"/>
        <v>433000</v>
      </c>
      <c r="O42" s="79">
        <f t="shared" si="38"/>
        <v>433000</v>
      </c>
      <c r="P42" s="79">
        <f t="shared" si="38"/>
        <v>400362</v>
      </c>
      <c r="Q42" s="79">
        <f t="shared" si="38"/>
        <v>400362</v>
      </c>
      <c r="R42" s="79">
        <f t="shared" si="38"/>
        <v>134109.24000000002</v>
      </c>
      <c r="S42" s="79">
        <f t="shared" si="38"/>
        <v>562000</v>
      </c>
      <c r="T42" s="79">
        <f t="shared" si="38"/>
        <v>155628.67000000001</v>
      </c>
      <c r="U42" s="79">
        <f t="shared" si="38"/>
        <v>0</v>
      </c>
      <c r="V42" s="79" t="e">
        <f t="shared" si="38"/>
        <v>#DIV/0!</v>
      </c>
      <c r="W42" s="79">
        <f t="shared" si="38"/>
        <v>532000</v>
      </c>
      <c r="X42" s="79">
        <f t="shared" si="38"/>
        <v>901200</v>
      </c>
      <c r="Y42" s="79">
        <f t="shared" si="38"/>
        <v>995296</v>
      </c>
      <c r="Z42" s="79">
        <f t="shared" si="38"/>
        <v>2144004</v>
      </c>
      <c r="AA42" s="79">
        <f t="shared" si="38"/>
        <v>1209500</v>
      </c>
      <c r="AB42" s="79">
        <f t="shared" si="38"/>
        <v>252077.79000000004</v>
      </c>
      <c r="AC42" s="79">
        <f t="shared" si="38"/>
        <v>1258000</v>
      </c>
      <c r="AD42" s="79">
        <f t="shared" si="38"/>
        <v>1015500</v>
      </c>
      <c r="AE42" s="79">
        <f t="shared" si="38"/>
        <v>0</v>
      </c>
      <c r="AF42" s="79">
        <f t="shared" si="38"/>
        <v>0</v>
      </c>
      <c r="AG42" s="79">
        <f t="shared" si="38"/>
        <v>1015500</v>
      </c>
      <c r="AH42" s="79">
        <f t="shared" si="38"/>
        <v>643037.37000000011</v>
      </c>
      <c r="AI42" s="79">
        <f t="shared" si="38"/>
        <v>1251700</v>
      </c>
      <c r="AJ42" s="79">
        <f t="shared" si="38"/>
        <v>303076.19000000006</v>
      </c>
      <c r="AK42" s="287">
        <f t="shared" si="6"/>
        <v>24.213165295198536</v>
      </c>
    </row>
    <row r="43" spans="1:37">
      <c r="A43" s="85"/>
      <c r="B43" s="142" t="s">
        <v>85</v>
      </c>
      <c r="C43" s="82"/>
      <c r="D43" s="82"/>
      <c r="E43" s="82"/>
      <c r="F43" s="82"/>
      <c r="G43" s="82"/>
      <c r="H43" s="82"/>
      <c r="I43" s="77">
        <v>321</v>
      </c>
      <c r="J43" s="78" t="s">
        <v>165</v>
      </c>
      <c r="K43" s="63">
        <f t="shared" ref="K43:AB43" si="39">SUM(K44:K47)</f>
        <v>31101</v>
      </c>
      <c r="L43" s="63">
        <f t="shared" si="39"/>
        <v>26000</v>
      </c>
      <c r="M43" s="63">
        <f t="shared" si="39"/>
        <v>26000</v>
      </c>
      <c r="N43" s="63">
        <f t="shared" si="39"/>
        <v>12000</v>
      </c>
      <c r="O43" s="63">
        <f>SUM(O44:O47)</f>
        <v>12000</v>
      </c>
      <c r="P43" s="63">
        <f t="shared" si="39"/>
        <v>12000</v>
      </c>
      <c r="Q43" s="63">
        <f>SUM(Q44:Q47)</f>
        <v>12000</v>
      </c>
      <c r="R43" s="63">
        <f t="shared" si="39"/>
        <v>4435.2</v>
      </c>
      <c r="S43" s="63">
        <f t="shared" si="39"/>
        <v>12000</v>
      </c>
      <c r="T43" s="63">
        <f t="shared" si="39"/>
        <v>4435.2</v>
      </c>
      <c r="U43" s="63">
        <f t="shared" si="39"/>
        <v>0</v>
      </c>
      <c r="V43" s="63">
        <f t="shared" si="39"/>
        <v>400</v>
      </c>
      <c r="W43" s="63">
        <f t="shared" si="39"/>
        <v>12000</v>
      </c>
      <c r="X43" s="63">
        <f t="shared" si="39"/>
        <v>28000</v>
      </c>
      <c r="Y43" s="63">
        <f t="shared" si="39"/>
        <v>34500</v>
      </c>
      <c r="Z43" s="63">
        <f t="shared" ref="Z43" si="40">SUM(Z44:Z47)</f>
        <v>34500</v>
      </c>
      <c r="AA43" s="63">
        <f t="shared" si="39"/>
        <v>36000</v>
      </c>
      <c r="AB43" s="63">
        <f t="shared" si="39"/>
        <v>8243.02</v>
      </c>
      <c r="AC43" s="63">
        <f t="shared" ref="AC43:AJ43" si="41">SUM(AC44:AC47)</f>
        <v>36000</v>
      </c>
      <c r="AD43" s="63">
        <f t="shared" si="41"/>
        <v>13500</v>
      </c>
      <c r="AE43" s="63">
        <f t="shared" si="41"/>
        <v>0</v>
      </c>
      <c r="AF43" s="63">
        <f t="shared" si="41"/>
        <v>0</v>
      </c>
      <c r="AG43" s="63">
        <f t="shared" si="41"/>
        <v>13500</v>
      </c>
      <c r="AH43" s="63">
        <f t="shared" si="41"/>
        <v>8876.32</v>
      </c>
      <c r="AI43" s="63">
        <f t="shared" si="41"/>
        <v>16000</v>
      </c>
      <c r="AJ43" s="63">
        <f t="shared" si="41"/>
        <v>3368.12</v>
      </c>
      <c r="AK43" s="287">
        <f t="shared" si="6"/>
        <v>21.050749999999997</v>
      </c>
    </row>
    <row r="44" spans="1:37">
      <c r="A44" s="85"/>
      <c r="B44" s="142"/>
      <c r="C44" s="82"/>
      <c r="D44" s="82"/>
      <c r="E44" s="82"/>
      <c r="F44" s="82"/>
      <c r="G44" s="82"/>
      <c r="H44" s="82"/>
      <c r="I44" s="77">
        <v>32111</v>
      </c>
      <c r="J44" s="78" t="s">
        <v>76</v>
      </c>
      <c r="K44" s="63">
        <v>510</v>
      </c>
      <c r="L44" s="63">
        <v>1000</v>
      </c>
      <c r="M44" s="63">
        <v>1000</v>
      </c>
      <c r="N44" s="63">
        <v>1000</v>
      </c>
      <c r="O44" s="63">
        <v>1000</v>
      </c>
      <c r="P44" s="63">
        <v>1000</v>
      </c>
      <c r="Q44" s="63">
        <v>1000</v>
      </c>
      <c r="R44" s="63"/>
      <c r="S44" s="63">
        <v>1000</v>
      </c>
      <c r="T44" s="63"/>
      <c r="U44" s="63"/>
      <c r="V44" s="76">
        <f t="shared" si="15"/>
        <v>100</v>
      </c>
      <c r="W44" s="62">
        <v>1000</v>
      </c>
      <c r="X44" s="75">
        <v>1000</v>
      </c>
      <c r="Y44" s="75">
        <v>1000</v>
      </c>
      <c r="Z44" s="75">
        <v>1000</v>
      </c>
      <c r="AA44" s="75">
        <v>2000</v>
      </c>
      <c r="AB44" s="75">
        <v>510</v>
      </c>
      <c r="AC44" s="75">
        <v>2000</v>
      </c>
      <c r="AD44" s="75">
        <v>2000</v>
      </c>
      <c r="AE44" s="75"/>
      <c r="AF44" s="75"/>
      <c r="AG44" s="88">
        <f>SUM(AD44+AE44-AF44)</f>
        <v>2000</v>
      </c>
      <c r="AH44" s="75">
        <v>400</v>
      </c>
      <c r="AI44" s="75">
        <v>2000</v>
      </c>
      <c r="AJ44" s="22">
        <v>0</v>
      </c>
      <c r="AK44" s="287">
        <f t="shared" si="6"/>
        <v>0</v>
      </c>
    </row>
    <row r="45" spans="1:37">
      <c r="A45" s="85"/>
      <c r="B45" s="142"/>
      <c r="C45" s="82"/>
      <c r="D45" s="82"/>
      <c r="E45" s="82"/>
      <c r="F45" s="82"/>
      <c r="G45" s="82"/>
      <c r="H45" s="82"/>
      <c r="I45" s="77">
        <v>32115</v>
      </c>
      <c r="J45" s="78" t="s">
        <v>77</v>
      </c>
      <c r="K45" s="63">
        <v>2541.1999999999998</v>
      </c>
      <c r="L45" s="63">
        <v>2000</v>
      </c>
      <c r="M45" s="63">
        <v>2000</v>
      </c>
      <c r="N45" s="63">
        <v>1000</v>
      </c>
      <c r="O45" s="63">
        <v>1000</v>
      </c>
      <c r="P45" s="63">
        <v>1000</v>
      </c>
      <c r="Q45" s="63">
        <v>1000</v>
      </c>
      <c r="R45" s="63"/>
      <c r="S45" s="62">
        <v>1000</v>
      </c>
      <c r="T45" s="63"/>
      <c r="U45" s="63"/>
      <c r="V45" s="76">
        <f t="shared" si="15"/>
        <v>100</v>
      </c>
      <c r="W45" s="62">
        <v>1000</v>
      </c>
      <c r="X45" s="75">
        <v>1000</v>
      </c>
      <c r="Y45" s="75">
        <v>1000</v>
      </c>
      <c r="Z45" s="75">
        <v>1000</v>
      </c>
      <c r="AA45" s="75">
        <v>1000</v>
      </c>
      <c r="AB45" s="75">
        <v>453.7</v>
      </c>
      <c r="AC45" s="75">
        <v>1000</v>
      </c>
      <c r="AD45" s="75">
        <v>1000</v>
      </c>
      <c r="AE45" s="75"/>
      <c r="AF45" s="75"/>
      <c r="AG45" s="88">
        <f t="shared" ref="AG45:AG47" si="42">SUM(AD45+AE45-AF45)</f>
        <v>1000</v>
      </c>
      <c r="AH45" s="75">
        <v>564</v>
      </c>
      <c r="AI45" s="75">
        <v>1000</v>
      </c>
      <c r="AJ45" s="22">
        <v>0</v>
      </c>
      <c r="AK45" s="287">
        <f t="shared" si="6"/>
        <v>0</v>
      </c>
    </row>
    <row r="46" spans="1:37">
      <c r="A46" s="85"/>
      <c r="B46" s="142"/>
      <c r="C46" s="82"/>
      <c r="D46" s="82"/>
      <c r="E46" s="82"/>
      <c r="F46" s="82"/>
      <c r="G46" s="82"/>
      <c r="H46" s="82"/>
      <c r="I46" s="77">
        <v>32121</v>
      </c>
      <c r="J46" s="78" t="s">
        <v>224</v>
      </c>
      <c r="K46" s="63">
        <v>26379.8</v>
      </c>
      <c r="L46" s="63">
        <v>20000</v>
      </c>
      <c r="M46" s="63">
        <v>20000</v>
      </c>
      <c r="N46" s="63">
        <v>9000</v>
      </c>
      <c r="O46" s="63">
        <v>9000</v>
      </c>
      <c r="P46" s="63">
        <v>9000</v>
      </c>
      <c r="Q46" s="63">
        <v>9000</v>
      </c>
      <c r="R46" s="63">
        <v>4435.2</v>
      </c>
      <c r="S46" s="63">
        <v>9000</v>
      </c>
      <c r="T46" s="63">
        <v>4435.2</v>
      </c>
      <c r="U46" s="63"/>
      <c r="V46" s="76">
        <f t="shared" si="15"/>
        <v>100</v>
      </c>
      <c r="W46" s="62">
        <v>9000</v>
      </c>
      <c r="X46" s="75">
        <v>16700</v>
      </c>
      <c r="Y46" s="81">
        <v>22500</v>
      </c>
      <c r="Z46" s="81">
        <v>22500</v>
      </c>
      <c r="AA46" s="75">
        <v>23000</v>
      </c>
      <c r="AB46" s="75">
        <v>5554.32</v>
      </c>
      <c r="AC46" s="75">
        <v>23000</v>
      </c>
      <c r="AD46" s="75">
        <v>8000</v>
      </c>
      <c r="AE46" s="75"/>
      <c r="AF46" s="75"/>
      <c r="AG46" s="88">
        <f t="shared" si="42"/>
        <v>8000</v>
      </c>
      <c r="AH46" s="75">
        <v>4262.32</v>
      </c>
      <c r="AI46" s="75">
        <v>8000</v>
      </c>
      <c r="AJ46" s="22">
        <v>1418.12</v>
      </c>
      <c r="AK46" s="287">
        <f t="shared" si="6"/>
        <v>17.726499999999998</v>
      </c>
    </row>
    <row r="47" spans="1:37">
      <c r="A47" s="85"/>
      <c r="B47" s="142"/>
      <c r="C47" s="82"/>
      <c r="D47" s="82"/>
      <c r="E47" s="82"/>
      <c r="F47" s="82"/>
      <c r="G47" s="82"/>
      <c r="H47" s="82"/>
      <c r="I47" s="77">
        <v>32131</v>
      </c>
      <c r="J47" s="78" t="s">
        <v>15</v>
      </c>
      <c r="K47" s="63">
        <v>1670</v>
      </c>
      <c r="L47" s="63">
        <v>3000</v>
      </c>
      <c r="M47" s="63">
        <v>3000</v>
      </c>
      <c r="N47" s="63">
        <v>1000</v>
      </c>
      <c r="O47" s="63">
        <v>1000</v>
      </c>
      <c r="P47" s="63">
        <v>1000</v>
      </c>
      <c r="Q47" s="63">
        <v>1000</v>
      </c>
      <c r="R47" s="63"/>
      <c r="S47" s="63">
        <v>1000</v>
      </c>
      <c r="T47" s="63"/>
      <c r="U47" s="63"/>
      <c r="V47" s="76">
        <f t="shared" si="15"/>
        <v>100</v>
      </c>
      <c r="W47" s="62">
        <v>1000</v>
      </c>
      <c r="X47" s="75">
        <v>9300</v>
      </c>
      <c r="Y47" s="75">
        <v>10000</v>
      </c>
      <c r="Z47" s="75">
        <v>10000</v>
      </c>
      <c r="AA47" s="75">
        <v>10000</v>
      </c>
      <c r="AB47" s="75">
        <v>1725</v>
      </c>
      <c r="AC47" s="75">
        <v>10000</v>
      </c>
      <c r="AD47" s="75">
        <v>2500</v>
      </c>
      <c r="AE47" s="75"/>
      <c r="AF47" s="75"/>
      <c r="AG47" s="88">
        <f t="shared" si="42"/>
        <v>2500</v>
      </c>
      <c r="AH47" s="75">
        <v>3650</v>
      </c>
      <c r="AI47" s="75">
        <v>5000</v>
      </c>
      <c r="AJ47" s="22">
        <v>1950</v>
      </c>
      <c r="AK47" s="287">
        <f t="shared" si="6"/>
        <v>39</v>
      </c>
    </row>
    <row r="48" spans="1:37">
      <c r="A48" s="85"/>
      <c r="B48" s="142" t="s">
        <v>85</v>
      </c>
      <c r="C48" s="82"/>
      <c r="D48" s="82"/>
      <c r="E48" s="82"/>
      <c r="F48" s="82"/>
      <c r="G48" s="82"/>
      <c r="H48" s="82"/>
      <c r="I48" s="77">
        <v>322</v>
      </c>
      <c r="J48" s="78" t="s">
        <v>132</v>
      </c>
      <c r="K48" s="63">
        <f t="shared" ref="K48:AB48" si="43">SUM(K49:K58)</f>
        <v>218445.44</v>
      </c>
      <c r="L48" s="63">
        <f t="shared" si="43"/>
        <v>184000</v>
      </c>
      <c r="M48" s="63">
        <f t="shared" si="43"/>
        <v>184000</v>
      </c>
      <c r="N48" s="63">
        <f t="shared" si="43"/>
        <v>149000</v>
      </c>
      <c r="O48" s="63">
        <f t="shared" si="43"/>
        <v>149000</v>
      </c>
      <c r="P48" s="63">
        <f t="shared" si="43"/>
        <v>130000</v>
      </c>
      <c r="Q48" s="63">
        <f t="shared" si="43"/>
        <v>130000</v>
      </c>
      <c r="R48" s="63">
        <f t="shared" si="43"/>
        <v>62539.500000000007</v>
      </c>
      <c r="S48" s="63">
        <f t="shared" si="43"/>
        <v>159000</v>
      </c>
      <c r="T48" s="63">
        <f t="shared" si="43"/>
        <v>58913.150000000009</v>
      </c>
      <c r="U48" s="63">
        <f t="shared" si="43"/>
        <v>0</v>
      </c>
      <c r="V48" s="63">
        <f t="shared" si="43"/>
        <v>1888.8888888888889</v>
      </c>
      <c r="W48" s="63">
        <f t="shared" si="43"/>
        <v>162000</v>
      </c>
      <c r="X48" s="63">
        <f t="shared" si="43"/>
        <v>178000</v>
      </c>
      <c r="Y48" s="63">
        <f>SUM(Y49:Y58)</f>
        <v>197000</v>
      </c>
      <c r="Z48" s="63">
        <f>SUM(Z49:Z58)</f>
        <v>186000</v>
      </c>
      <c r="AA48" s="63">
        <f t="shared" si="43"/>
        <v>212000</v>
      </c>
      <c r="AB48" s="63">
        <f t="shared" si="43"/>
        <v>44702.85</v>
      </c>
      <c r="AC48" s="63">
        <f>SUM(AC49:AC59)</f>
        <v>212000</v>
      </c>
      <c r="AD48" s="63">
        <f t="shared" ref="AD48:AJ48" si="44">SUM(AD49:AD59)</f>
        <v>220000</v>
      </c>
      <c r="AE48" s="63">
        <f t="shared" si="44"/>
        <v>0</v>
      </c>
      <c r="AF48" s="63">
        <f t="shared" si="44"/>
        <v>0</v>
      </c>
      <c r="AG48" s="63">
        <f t="shared" si="44"/>
        <v>220000</v>
      </c>
      <c r="AH48" s="63">
        <f t="shared" si="44"/>
        <v>106467.7</v>
      </c>
      <c r="AI48" s="63">
        <f t="shared" si="44"/>
        <v>207000</v>
      </c>
      <c r="AJ48" s="63">
        <f t="shared" si="44"/>
        <v>69059.75</v>
      </c>
      <c r="AK48" s="287">
        <f t="shared" si="6"/>
        <v>33.362198067632846</v>
      </c>
    </row>
    <row r="49" spans="1:37">
      <c r="A49" s="85"/>
      <c r="B49" s="142"/>
      <c r="C49" s="82"/>
      <c r="D49" s="82"/>
      <c r="E49" s="82"/>
      <c r="F49" s="82"/>
      <c r="G49" s="82"/>
      <c r="H49" s="82"/>
      <c r="I49" s="77">
        <v>32211</v>
      </c>
      <c r="J49" s="78" t="s">
        <v>16</v>
      </c>
      <c r="K49" s="63">
        <v>24260.17</v>
      </c>
      <c r="L49" s="63">
        <v>10000</v>
      </c>
      <c r="M49" s="63">
        <v>10000</v>
      </c>
      <c r="N49" s="63">
        <v>8000</v>
      </c>
      <c r="O49" s="63">
        <v>8000</v>
      </c>
      <c r="P49" s="63">
        <v>10000</v>
      </c>
      <c r="Q49" s="63">
        <v>10000</v>
      </c>
      <c r="R49" s="63">
        <v>1159.3800000000001</v>
      </c>
      <c r="S49" s="63">
        <v>10000</v>
      </c>
      <c r="T49" s="63">
        <v>4564.53</v>
      </c>
      <c r="U49" s="63"/>
      <c r="V49" s="76">
        <f t="shared" si="15"/>
        <v>100</v>
      </c>
      <c r="W49" s="62">
        <v>10000</v>
      </c>
      <c r="X49" s="75">
        <v>10000</v>
      </c>
      <c r="Y49" s="75">
        <v>10000</v>
      </c>
      <c r="Z49" s="75">
        <v>6000</v>
      </c>
      <c r="AA49" s="75">
        <v>10000</v>
      </c>
      <c r="AB49" s="75">
        <v>1858.13</v>
      </c>
      <c r="AC49" s="75">
        <v>10000</v>
      </c>
      <c r="AD49" s="75">
        <v>15000</v>
      </c>
      <c r="AE49" s="75"/>
      <c r="AF49" s="75"/>
      <c r="AG49" s="88">
        <f>SUM(AD49+AE49-AF49)</f>
        <v>15000</v>
      </c>
      <c r="AH49" s="75">
        <v>10410.75</v>
      </c>
      <c r="AI49" s="75">
        <v>15000</v>
      </c>
      <c r="AJ49" s="22">
        <v>2804.81</v>
      </c>
      <c r="AK49" s="287">
        <f t="shared" si="6"/>
        <v>18.698733333333333</v>
      </c>
    </row>
    <row r="50" spans="1:37">
      <c r="A50" s="85"/>
      <c r="B50" s="142"/>
      <c r="C50" s="82"/>
      <c r="D50" s="82"/>
      <c r="E50" s="82"/>
      <c r="F50" s="82"/>
      <c r="G50" s="82"/>
      <c r="H50" s="82"/>
      <c r="I50" s="77">
        <v>32211</v>
      </c>
      <c r="J50" s="78" t="s">
        <v>66</v>
      </c>
      <c r="K50" s="63">
        <v>5842.59</v>
      </c>
      <c r="L50" s="63">
        <v>3000</v>
      </c>
      <c r="M50" s="63">
        <v>3000</v>
      </c>
      <c r="N50" s="63">
        <v>4000</v>
      </c>
      <c r="O50" s="63">
        <v>4000</v>
      </c>
      <c r="P50" s="63">
        <v>3000</v>
      </c>
      <c r="Q50" s="63">
        <v>3000</v>
      </c>
      <c r="R50" s="63">
        <v>3187.5</v>
      </c>
      <c r="S50" s="63">
        <v>5000</v>
      </c>
      <c r="T50" s="63">
        <v>2296.29</v>
      </c>
      <c r="U50" s="63"/>
      <c r="V50" s="76">
        <f t="shared" si="15"/>
        <v>166.66666666666669</v>
      </c>
      <c r="W50" s="62">
        <v>5000</v>
      </c>
      <c r="X50" s="75">
        <v>5000</v>
      </c>
      <c r="Y50" s="75">
        <v>5000</v>
      </c>
      <c r="Z50" s="75">
        <v>5000</v>
      </c>
      <c r="AA50" s="75">
        <v>5000</v>
      </c>
      <c r="AB50" s="75">
        <v>998.3</v>
      </c>
      <c r="AC50" s="75">
        <v>5000</v>
      </c>
      <c r="AD50" s="75">
        <v>15000</v>
      </c>
      <c r="AE50" s="75"/>
      <c r="AF50" s="75"/>
      <c r="AG50" s="88">
        <f t="shared" ref="AG50:AG59" si="45">SUM(AD50+AE50-AF50)</f>
        <v>15000</v>
      </c>
      <c r="AH50" s="75">
        <v>2116.92</v>
      </c>
      <c r="AI50" s="75">
        <v>10000</v>
      </c>
      <c r="AJ50" s="22">
        <v>215.4</v>
      </c>
      <c r="AK50" s="287">
        <f t="shared" si="6"/>
        <v>2.1539999999999999</v>
      </c>
    </row>
    <row r="51" spans="1:37">
      <c r="A51" s="85"/>
      <c r="B51" s="142"/>
      <c r="C51" s="82"/>
      <c r="D51" s="82"/>
      <c r="E51" s="82"/>
      <c r="F51" s="82"/>
      <c r="G51" s="82"/>
      <c r="H51" s="82"/>
      <c r="I51" s="77">
        <v>32212</v>
      </c>
      <c r="J51" s="78" t="s">
        <v>82</v>
      </c>
      <c r="K51" s="63">
        <v>4710.17</v>
      </c>
      <c r="L51" s="63">
        <v>1000</v>
      </c>
      <c r="M51" s="63">
        <v>1000</v>
      </c>
      <c r="N51" s="63">
        <v>8000</v>
      </c>
      <c r="O51" s="63">
        <v>8000</v>
      </c>
      <c r="P51" s="63">
        <v>8000</v>
      </c>
      <c r="Q51" s="63">
        <v>8000</v>
      </c>
      <c r="R51" s="63">
        <v>7900</v>
      </c>
      <c r="S51" s="63">
        <v>8000</v>
      </c>
      <c r="T51" s="63">
        <v>6972.5</v>
      </c>
      <c r="U51" s="63"/>
      <c r="V51" s="76">
        <f t="shared" si="15"/>
        <v>100</v>
      </c>
      <c r="W51" s="62">
        <v>8000</v>
      </c>
      <c r="X51" s="75">
        <v>13000</v>
      </c>
      <c r="Y51" s="75">
        <v>13000</v>
      </c>
      <c r="Z51" s="75">
        <v>13000</v>
      </c>
      <c r="AA51" s="75">
        <v>15000</v>
      </c>
      <c r="AB51" s="75">
        <v>7278</v>
      </c>
      <c r="AC51" s="75">
        <v>15000</v>
      </c>
      <c r="AD51" s="75">
        <v>8000</v>
      </c>
      <c r="AE51" s="75"/>
      <c r="AF51" s="75"/>
      <c r="AG51" s="88">
        <f t="shared" si="45"/>
        <v>8000</v>
      </c>
      <c r="AH51" s="75">
        <v>5200</v>
      </c>
      <c r="AI51" s="75">
        <v>8000</v>
      </c>
      <c r="AJ51" s="22">
        <v>0</v>
      </c>
      <c r="AK51" s="287">
        <f t="shared" si="6"/>
        <v>0</v>
      </c>
    </row>
    <row r="52" spans="1:37">
      <c r="A52" s="85"/>
      <c r="B52" s="142"/>
      <c r="C52" s="82"/>
      <c r="D52" s="82"/>
      <c r="E52" s="82"/>
      <c r="F52" s="82"/>
      <c r="G52" s="82"/>
      <c r="H52" s="82"/>
      <c r="I52" s="77">
        <v>32231</v>
      </c>
      <c r="J52" s="78" t="s">
        <v>83</v>
      </c>
      <c r="K52" s="63">
        <v>61703.83</v>
      </c>
      <c r="L52" s="63">
        <v>100000</v>
      </c>
      <c r="M52" s="63">
        <v>100000</v>
      </c>
      <c r="N52" s="63">
        <v>80000</v>
      </c>
      <c r="O52" s="63">
        <v>80000</v>
      </c>
      <c r="P52" s="63">
        <v>50000</v>
      </c>
      <c r="Q52" s="63">
        <v>50000</v>
      </c>
      <c r="R52" s="63">
        <v>22715.360000000001</v>
      </c>
      <c r="S52" s="63">
        <v>50000</v>
      </c>
      <c r="T52" s="63">
        <v>26170.2</v>
      </c>
      <c r="U52" s="63"/>
      <c r="V52" s="76">
        <f t="shared" si="15"/>
        <v>100</v>
      </c>
      <c r="W52" s="62">
        <v>55000</v>
      </c>
      <c r="X52" s="75">
        <v>54000</v>
      </c>
      <c r="Y52" s="75">
        <v>76000</v>
      </c>
      <c r="Z52" s="75">
        <v>54000</v>
      </c>
      <c r="AA52" s="75">
        <v>80000</v>
      </c>
      <c r="AB52" s="75">
        <v>8087.73</v>
      </c>
      <c r="AC52" s="75">
        <v>80000</v>
      </c>
      <c r="AD52" s="75">
        <v>60000</v>
      </c>
      <c r="AE52" s="75"/>
      <c r="AF52" s="75"/>
      <c r="AG52" s="88">
        <f t="shared" si="45"/>
        <v>60000</v>
      </c>
      <c r="AH52" s="75">
        <v>29636.080000000002</v>
      </c>
      <c r="AI52" s="75">
        <v>60000</v>
      </c>
      <c r="AJ52" s="22">
        <v>18715.830000000002</v>
      </c>
      <c r="AK52" s="287">
        <f t="shared" si="6"/>
        <v>31.193050000000007</v>
      </c>
    </row>
    <row r="53" spans="1:37">
      <c r="A53" s="85"/>
      <c r="B53" s="142"/>
      <c r="C53" s="82"/>
      <c r="D53" s="82"/>
      <c r="E53" s="82"/>
      <c r="F53" s="82"/>
      <c r="G53" s="82"/>
      <c r="H53" s="82"/>
      <c r="I53" s="77">
        <v>32231</v>
      </c>
      <c r="J53" s="78" t="s">
        <v>150</v>
      </c>
      <c r="K53" s="63">
        <v>48994.69</v>
      </c>
      <c r="L53" s="63">
        <v>50000</v>
      </c>
      <c r="M53" s="63">
        <v>50000</v>
      </c>
      <c r="N53" s="63">
        <v>20000</v>
      </c>
      <c r="O53" s="63">
        <v>20000</v>
      </c>
      <c r="P53" s="63">
        <v>28000</v>
      </c>
      <c r="Q53" s="63">
        <v>28000</v>
      </c>
      <c r="R53" s="63">
        <v>17223.27</v>
      </c>
      <c r="S53" s="63">
        <v>28000</v>
      </c>
      <c r="T53" s="63">
        <v>9032.83</v>
      </c>
      <c r="U53" s="63"/>
      <c r="V53" s="76">
        <f t="shared" si="15"/>
        <v>100</v>
      </c>
      <c r="W53" s="62">
        <v>28000</v>
      </c>
      <c r="X53" s="75">
        <v>20000</v>
      </c>
      <c r="Y53" s="75">
        <v>20000</v>
      </c>
      <c r="Z53" s="75">
        <v>20000</v>
      </c>
      <c r="AA53" s="75">
        <v>20000</v>
      </c>
      <c r="AB53" s="75">
        <v>13090.92</v>
      </c>
      <c r="AC53" s="75">
        <v>20000</v>
      </c>
      <c r="AD53" s="75">
        <v>40000</v>
      </c>
      <c r="AE53" s="75"/>
      <c r="AF53" s="75"/>
      <c r="AG53" s="88">
        <f t="shared" si="45"/>
        <v>40000</v>
      </c>
      <c r="AH53" s="75">
        <v>18059.09</v>
      </c>
      <c r="AI53" s="75">
        <v>40000</v>
      </c>
      <c r="AJ53" s="22">
        <v>26889.33</v>
      </c>
      <c r="AK53" s="287">
        <f t="shared" si="6"/>
        <v>67.223325000000003</v>
      </c>
    </row>
    <row r="54" spans="1:37">
      <c r="A54" s="85"/>
      <c r="B54" s="142"/>
      <c r="C54" s="82"/>
      <c r="D54" s="82"/>
      <c r="E54" s="82"/>
      <c r="F54" s="82"/>
      <c r="G54" s="82"/>
      <c r="H54" s="82"/>
      <c r="I54" s="77">
        <v>32231</v>
      </c>
      <c r="J54" s="78" t="s">
        <v>231</v>
      </c>
      <c r="K54" s="63"/>
      <c r="L54" s="63"/>
      <c r="M54" s="63"/>
      <c r="N54" s="63">
        <v>14000</v>
      </c>
      <c r="O54" s="63">
        <v>14000</v>
      </c>
      <c r="P54" s="63">
        <v>16000</v>
      </c>
      <c r="Q54" s="63">
        <v>16000</v>
      </c>
      <c r="R54" s="63">
        <v>6145.96</v>
      </c>
      <c r="S54" s="63">
        <v>16000</v>
      </c>
      <c r="T54" s="63">
        <v>5319.12</v>
      </c>
      <c r="U54" s="63"/>
      <c r="V54" s="76">
        <f t="shared" si="15"/>
        <v>100</v>
      </c>
      <c r="W54" s="62">
        <v>15000</v>
      </c>
      <c r="X54" s="75">
        <v>18000</v>
      </c>
      <c r="Y54" s="75">
        <v>18000</v>
      </c>
      <c r="Z54" s="75">
        <v>18000</v>
      </c>
      <c r="AA54" s="75">
        <v>20000</v>
      </c>
      <c r="AB54" s="75">
        <v>6721.38</v>
      </c>
      <c r="AC54" s="75">
        <v>20000</v>
      </c>
      <c r="AD54" s="75">
        <v>20000</v>
      </c>
      <c r="AE54" s="75"/>
      <c r="AF54" s="75"/>
      <c r="AG54" s="88">
        <f t="shared" si="45"/>
        <v>20000</v>
      </c>
      <c r="AH54" s="75">
        <v>7601.83</v>
      </c>
      <c r="AI54" s="75">
        <v>15000</v>
      </c>
      <c r="AJ54" s="22">
        <v>7096.47</v>
      </c>
      <c r="AK54" s="287">
        <f t="shared" si="6"/>
        <v>47.309800000000003</v>
      </c>
    </row>
    <row r="55" spans="1:37">
      <c r="A55" s="85"/>
      <c r="B55" s="142"/>
      <c r="C55" s="82"/>
      <c r="D55" s="82"/>
      <c r="E55" s="82"/>
      <c r="F55" s="82"/>
      <c r="G55" s="82"/>
      <c r="H55" s="82"/>
      <c r="I55" s="77">
        <v>32231</v>
      </c>
      <c r="J55" s="78" t="s">
        <v>232</v>
      </c>
      <c r="K55" s="63">
        <v>60498.47</v>
      </c>
      <c r="L55" s="63"/>
      <c r="M55" s="63">
        <v>0</v>
      </c>
      <c r="N55" s="63">
        <v>10000</v>
      </c>
      <c r="O55" s="63">
        <v>10000</v>
      </c>
      <c r="P55" s="63">
        <v>9000</v>
      </c>
      <c r="Q55" s="63">
        <v>9000</v>
      </c>
      <c r="R55" s="63">
        <v>2180.4299999999998</v>
      </c>
      <c r="S55" s="63">
        <v>8000</v>
      </c>
      <c r="T55" s="63">
        <v>3901.43</v>
      </c>
      <c r="U55" s="63"/>
      <c r="V55" s="76">
        <f t="shared" si="15"/>
        <v>88.888888888888886</v>
      </c>
      <c r="W55" s="62">
        <v>8000</v>
      </c>
      <c r="X55" s="75">
        <v>10000</v>
      </c>
      <c r="Y55" s="75">
        <v>10000</v>
      </c>
      <c r="Z55" s="75">
        <v>10000</v>
      </c>
      <c r="AA55" s="75">
        <v>12000</v>
      </c>
      <c r="AB55" s="75">
        <v>3380.65</v>
      </c>
      <c r="AC55" s="75">
        <v>6000</v>
      </c>
      <c r="AD55" s="75">
        <v>6000</v>
      </c>
      <c r="AE55" s="75"/>
      <c r="AF55" s="75"/>
      <c r="AG55" s="88">
        <f t="shared" si="45"/>
        <v>6000</v>
      </c>
      <c r="AH55" s="75">
        <v>5860.37</v>
      </c>
      <c r="AI55" s="75">
        <v>8000</v>
      </c>
      <c r="AJ55" s="22">
        <v>4295.7700000000004</v>
      </c>
      <c r="AK55" s="287">
        <f t="shared" si="6"/>
        <v>53.697125</v>
      </c>
    </row>
    <row r="56" spans="1:37">
      <c r="A56" s="85"/>
      <c r="B56" s="142"/>
      <c r="C56" s="82"/>
      <c r="D56" s="82"/>
      <c r="E56" s="82"/>
      <c r="F56" s="82"/>
      <c r="G56" s="82"/>
      <c r="H56" s="82"/>
      <c r="I56" s="77">
        <v>32231</v>
      </c>
      <c r="J56" s="78" t="s">
        <v>411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76"/>
      <c r="W56" s="62"/>
      <c r="X56" s="75"/>
      <c r="Y56" s="75"/>
      <c r="Z56" s="75"/>
      <c r="AA56" s="75"/>
      <c r="AB56" s="75"/>
      <c r="AC56" s="75">
        <v>6000</v>
      </c>
      <c r="AD56" s="75">
        <v>6000</v>
      </c>
      <c r="AE56" s="75"/>
      <c r="AF56" s="75"/>
      <c r="AG56" s="88">
        <f t="shared" si="45"/>
        <v>6000</v>
      </c>
      <c r="AH56" s="75">
        <v>4530.8</v>
      </c>
      <c r="AI56" s="75">
        <v>6000</v>
      </c>
      <c r="AJ56" s="22">
        <v>5050.7700000000004</v>
      </c>
      <c r="AK56" s="287">
        <f t="shared" si="6"/>
        <v>84.179500000000004</v>
      </c>
    </row>
    <row r="57" spans="1:37" hidden="1">
      <c r="A57" s="85"/>
      <c r="B57" s="142"/>
      <c r="C57" s="82"/>
      <c r="D57" s="82"/>
      <c r="E57" s="82"/>
      <c r="F57" s="82"/>
      <c r="G57" s="82"/>
      <c r="H57" s="82"/>
      <c r="I57" s="77">
        <v>32231</v>
      </c>
      <c r="J57" s="78" t="s">
        <v>246</v>
      </c>
      <c r="K57" s="63"/>
      <c r="L57" s="63"/>
      <c r="M57" s="63"/>
      <c r="N57" s="63">
        <v>3000</v>
      </c>
      <c r="O57" s="63">
        <v>3000</v>
      </c>
      <c r="P57" s="63">
        <v>3000</v>
      </c>
      <c r="Q57" s="63">
        <v>3000</v>
      </c>
      <c r="R57" s="63"/>
      <c r="S57" s="63">
        <v>30000</v>
      </c>
      <c r="T57" s="63"/>
      <c r="U57" s="63"/>
      <c r="V57" s="76">
        <f t="shared" si="15"/>
        <v>1000</v>
      </c>
      <c r="W57" s="62">
        <v>30000</v>
      </c>
      <c r="X57" s="81">
        <v>30000</v>
      </c>
      <c r="Y57" s="81">
        <v>30000</v>
      </c>
      <c r="Z57" s="81">
        <v>30000</v>
      </c>
      <c r="AA57" s="75">
        <v>35000</v>
      </c>
      <c r="AB57" s="81"/>
      <c r="AC57" s="75">
        <v>35000</v>
      </c>
      <c r="AD57" s="75">
        <v>0</v>
      </c>
      <c r="AE57" s="75"/>
      <c r="AF57" s="75"/>
      <c r="AG57" s="88">
        <f t="shared" si="45"/>
        <v>0</v>
      </c>
      <c r="AH57" s="75"/>
      <c r="AI57" s="75">
        <v>0</v>
      </c>
      <c r="AJ57" s="22">
        <v>0</v>
      </c>
      <c r="AK57" s="287" t="e">
        <f t="shared" si="6"/>
        <v>#DIV/0!</v>
      </c>
    </row>
    <row r="58" spans="1:37">
      <c r="A58" s="85"/>
      <c r="B58" s="142"/>
      <c r="C58" s="82"/>
      <c r="D58" s="82"/>
      <c r="E58" s="82"/>
      <c r="F58" s="82"/>
      <c r="G58" s="82"/>
      <c r="H58" s="82"/>
      <c r="I58" s="77">
        <v>32251</v>
      </c>
      <c r="J58" s="78" t="s">
        <v>34</v>
      </c>
      <c r="K58" s="63">
        <v>12435.52</v>
      </c>
      <c r="L58" s="63">
        <v>20000</v>
      </c>
      <c r="M58" s="63">
        <v>20000</v>
      </c>
      <c r="N58" s="63">
        <v>2000</v>
      </c>
      <c r="O58" s="63">
        <v>2000</v>
      </c>
      <c r="P58" s="63">
        <v>3000</v>
      </c>
      <c r="Q58" s="63">
        <v>3000</v>
      </c>
      <c r="R58" s="63">
        <v>2027.6</v>
      </c>
      <c r="S58" s="63">
        <v>4000</v>
      </c>
      <c r="T58" s="63">
        <v>656.25</v>
      </c>
      <c r="U58" s="63"/>
      <c r="V58" s="76">
        <f t="shared" si="15"/>
        <v>133.33333333333331</v>
      </c>
      <c r="W58" s="62">
        <v>3000</v>
      </c>
      <c r="X58" s="75">
        <v>18000</v>
      </c>
      <c r="Y58" s="75">
        <v>15000</v>
      </c>
      <c r="Z58" s="75">
        <v>30000</v>
      </c>
      <c r="AA58" s="75">
        <v>15000</v>
      </c>
      <c r="AB58" s="75">
        <v>3287.74</v>
      </c>
      <c r="AC58" s="75">
        <v>15000</v>
      </c>
      <c r="AD58" s="75">
        <v>15000</v>
      </c>
      <c r="AE58" s="75"/>
      <c r="AF58" s="75"/>
      <c r="AG58" s="88">
        <f t="shared" si="45"/>
        <v>15000</v>
      </c>
      <c r="AH58" s="75">
        <v>526.11</v>
      </c>
      <c r="AI58" s="75">
        <v>10000</v>
      </c>
      <c r="AJ58" s="22">
        <v>3009.37</v>
      </c>
      <c r="AK58" s="287">
        <f t="shared" si="6"/>
        <v>30.093700000000002</v>
      </c>
    </row>
    <row r="59" spans="1:37">
      <c r="A59" s="85"/>
      <c r="B59" s="142"/>
      <c r="C59" s="82"/>
      <c r="D59" s="82"/>
      <c r="E59" s="82"/>
      <c r="F59" s="82"/>
      <c r="G59" s="82"/>
      <c r="H59" s="82"/>
      <c r="I59" s="77">
        <v>32271</v>
      </c>
      <c r="J59" s="78" t="s">
        <v>461</v>
      </c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76"/>
      <c r="W59" s="62"/>
      <c r="X59" s="75"/>
      <c r="Y59" s="75"/>
      <c r="Z59" s="75"/>
      <c r="AA59" s="75"/>
      <c r="AB59" s="75"/>
      <c r="AC59" s="75"/>
      <c r="AD59" s="75">
        <v>35000</v>
      </c>
      <c r="AE59" s="75"/>
      <c r="AF59" s="75"/>
      <c r="AG59" s="88">
        <f t="shared" si="45"/>
        <v>35000</v>
      </c>
      <c r="AH59" s="75">
        <v>22525.75</v>
      </c>
      <c r="AI59" s="75">
        <v>35000</v>
      </c>
      <c r="AJ59" s="22">
        <v>982</v>
      </c>
      <c r="AK59" s="287">
        <f t="shared" si="6"/>
        <v>2.8057142857142856</v>
      </c>
    </row>
    <row r="60" spans="1:37">
      <c r="A60" s="85"/>
      <c r="B60" s="142" t="s">
        <v>85</v>
      </c>
      <c r="C60" s="82"/>
      <c r="D60" s="82"/>
      <c r="E60" s="82"/>
      <c r="F60" s="82"/>
      <c r="G60" s="82"/>
      <c r="H60" s="82"/>
      <c r="I60" s="77">
        <v>323</v>
      </c>
      <c r="J60" s="78" t="s">
        <v>133</v>
      </c>
      <c r="K60" s="63">
        <f>SUM(K61:K100)</f>
        <v>511849.45000000007</v>
      </c>
      <c r="L60" s="63">
        <f>SUM(L61:L100)</f>
        <v>173000</v>
      </c>
      <c r="M60" s="63">
        <f>SUM(M61:M100)</f>
        <v>173000</v>
      </c>
      <c r="N60" s="63">
        <f t="shared" ref="N60:AJ60" si="46">SUM(N61:N102)</f>
        <v>251000</v>
      </c>
      <c r="O60" s="63">
        <f t="shared" si="46"/>
        <v>251000</v>
      </c>
      <c r="P60" s="63">
        <f t="shared" si="46"/>
        <v>237000</v>
      </c>
      <c r="Q60" s="63">
        <f t="shared" si="46"/>
        <v>237000</v>
      </c>
      <c r="R60" s="63">
        <f t="shared" si="46"/>
        <v>51233.7</v>
      </c>
      <c r="S60" s="63">
        <f t="shared" si="46"/>
        <v>366000</v>
      </c>
      <c r="T60" s="63">
        <f t="shared" si="46"/>
        <v>84252.68</v>
      </c>
      <c r="U60" s="63">
        <f t="shared" si="46"/>
        <v>0</v>
      </c>
      <c r="V60" s="63" t="e">
        <f t="shared" si="46"/>
        <v>#DIV/0!</v>
      </c>
      <c r="W60" s="63">
        <f t="shared" si="46"/>
        <v>314000</v>
      </c>
      <c r="X60" s="63">
        <f t="shared" si="46"/>
        <v>599500</v>
      </c>
      <c r="Y60" s="63">
        <f>SUM(Y61:Y102)</f>
        <v>621500</v>
      </c>
      <c r="Z60" s="63">
        <f>SUM(Z61:Z102)</f>
        <v>754500</v>
      </c>
      <c r="AA60" s="63">
        <f t="shared" si="46"/>
        <v>803500</v>
      </c>
      <c r="AB60" s="63">
        <f t="shared" si="46"/>
        <v>172901.28000000003</v>
      </c>
      <c r="AC60" s="63">
        <f t="shared" si="46"/>
        <v>782000</v>
      </c>
      <c r="AD60" s="63">
        <f t="shared" si="46"/>
        <v>701500</v>
      </c>
      <c r="AE60" s="63">
        <f t="shared" si="46"/>
        <v>0</v>
      </c>
      <c r="AF60" s="63">
        <f t="shared" si="46"/>
        <v>0</v>
      </c>
      <c r="AG60" s="63">
        <f t="shared" si="46"/>
        <v>701500</v>
      </c>
      <c r="AH60" s="63">
        <f t="shared" si="46"/>
        <v>491024.96000000008</v>
      </c>
      <c r="AI60" s="63">
        <f t="shared" si="46"/>
        <v>804500</v>
      </c>
      <c r="AJ60" s="63">
        <f t="shared" si="46"/>
        <v>211502.17</v>
      </c>
      <c r="AK60" s="287">
        <f t="shared" si="6"/>
        <v>26.289890615289004</v>
      </c>
    </row>
    <row r="61" spans="1:37">
      <c r="A61" s="85"/>
      <c r="B61" s="142"/>
      <c r="C61" s="82"/>
      <c r="D61" s="82"/>
      <c r="E61" s="82"/>
      <c r="F61" s="82"/>
      <c r="G61" s="82"/>
      <c r="H61" s="82"/>
      <c r="I61" s="77">
        <v>32311</v>
      </c>
      <c r="J61" s="78" t="s">
        <v>74</v>
      </c>
      <c r="K61" s="63">
        <v>58381.98</v>
      </c>
      <c r="L61" s="63">
        <v>35000</v>
      </c>
      <c r="M61" s="63">
        <v>35000</v>
      </c>
      <c r="N61" s="63">
        <v>20000</v>
      </c>
      <c r="O61" s="63">
        <v>20000</v>
      </c>
      <c r="P61" s="63">
        <v>20000</v>
      </c>
      <c r="Q61" s="63">
        <v>20000</v>
      </c>
      <c r="R61" s="63">
        <v>7226.15</v>
      </c>
      <c r="S61" s="63">
        <v>20000</v>
      </c>
      <c r="T61" s="63">
        <v>6906.77</v>
      </c>
      <c r="U61" s="63"/>
      <c r="V61" s="76">
        <f t="shared" si="15"/>
        <v>100</v>
      </c>
      <c r="W61" s="62">
        <v>20000</v>
      </c>
      <c r="X61" s="75">
        <v>20000</v>
      </c>
      <c r="Y61" s="75">
        <v>20000</v>
      </c>
      <c r="Z61" s="75">
        <v>14000</v>
      </c>
      <c r="AA61" s="75">
        <v>20000</v>
      </c>
      <c r="AB61" s="75">
        <v>5307.29</v>
      </c>
      <c r="AC61" s="75">
        <v>20000</v>
      </c>
      <c r="AD61" s="75">
        <v>20000</v>
      </c>
      <c r="AE61" s="75"/>
      <c r="AF61" s="75"/>
      <c r="AG61" s="88">
        <f>SUM(AD61+AE61-AF61)</f>
        <v>20000</v>
      </c>
      <c r="AH61" s="75">
        <v>14892.56</v>
      </c>
      <c r="AI61" s="75">
        <v>20000</v>
      </c>
      <c r="AJ61" s="22">
        <v>7834.29</v>
      </c>
      <c r="AK61" s="287">
        <f t="shared" si="6"/>
        <v>39.17145</v>
      </c>
    </row>
    <row r="62" spans="1:37">
      <c r="A62" s="85"/>
      <c r="B62" s="142"/>
      <c r="C62" s="82"/>
      <c r="D62" s="82"/>
      <c r="E62" s="82"/>
      <c r="F62" s="82"/>
      <c r="G62" s="82"/>
      <c r="H62" s="82"/>
      <c r="I62" s="77">
        <v>32313</v>
      </c>
      <c r="J62" s="78" t="s">
        <v>75</v>
      </c>
      <c r="K62" s="63">
        <v>7833.32</v>
      </c>
      <c r="L62" s="63">
        <v>2000</v>
      </c>
      <c r="M62" s="63">
        <v>2000</v>
      </c>
      <c r="N62" s="63">
        <v>2000</v>
      </c>
      <c r="O62" s="63">
        <v>2000</v>
      </c>
      <c r="P62" s="63">
        <v>2000</v>
      </c>
      <c r="Q62" s="63">
        <v>2000</v>
      </c>
      <c r="R62" s="63">
        <v>526.5</v>
      </c>
      <c r="S62" s="63">
        <v>2000</v>
      </c>
      <c r="T62" s="63">
        <v>552</v>
      </c>
      <c r="U62" s="63"/>
      <c r="V62" s="76">
        <f t="shared" si="15"/>
        <v>100</v>
      </c>
      <c r="W62" s="62">
        <v>2000</v>
      </c>
      <c r="X62" s="75">
        <v>2000</v>
      </c>
      <c r="Y62" s="75">
        <v>2000</v>
      </c>
      <c r="Z62" s="75">
        <v>4000</v>
      </c>
      <c r="AA62" s="75">
        <v>2000</v>
      </c>
      <c r="AB62" s="75">
        <v>1750.64</v>
      </c>
      <c r="AC62" s="75">
        <v>2000</v>
      </c>
      <c r="AD62" s="75">
        <v>2000</v>
      </c>
      <c r="AE62" s="75"/>
      <c r="AF62" s="75"/>
      <c r="AG62" s="88">
        <f t="shared" ref="AG62:AG102" si="47">SUM(AD62+AE62-AF62)</f>
        <v>2000</v>
      </c>
      <c r="AH62" s="75">
        <v>794.7</v>
      </c>
      <c r="AI62" s="75">
        <v>2000</v>
      </c>
      <c r="AJ62" s="22">
        <v>446.7</v>
      </c>
      <c r="AK62" s="287">
        <f t="shared" si="6"/>
        <v>22.335000000000001</v>
      </c>
    </row>
    <row r="63" spans="1:37">
      <c r="A63" s="85"/>
      <c r="B63" s="142"/>
      <c r="C63" s="82"/>
      <c r="D63" s="82"/>
      <c r="E63" s="82"/>
      <c r="F63" s="82"/>
      <c r="G63" s="82"/>
      <c r="H63" s="82"/>
      <c r="I63" s="77">
        <v>32321</v>
      </c>
      <c r="J63" s="78" t="s">
        <v>91</v>
      </c>
      <c r="K63" s="63">
        <v>58032.22</v>
      </c>
      <c r="L63" s="63">
        <v>10000</v>
      </c>
      <c r="M63" s="63">
        <v>10000</v>
      </c>
      <c r="N63" s="63">
        <v>45000</v>
      </c>
      <c r="O63" s="63">
        <v>45000</v>
      </c>
      <c r="P63" s="63">
        <v>45000</v>
      </c>
      <c r="Q63" s="63">
        <v>45000</v>
      </c>
      <c r="R63" s="63">
        <v>695</v>
      </c>
      <c r="S63" s="62">
        <v>30000</v>
      </c>
      <c r="T63" s="63">
        <v>1541.41</v>
      </c>
      <c r="U63" s="63"/>
      <c r="V63" s="76">
        <f t="shared" si="15"/>
        <v>66.666666666666657</v>
      </c>
      <c r="W63" s="62">
        <v>30000</v>
      </c>
      <c r="X63" s="75">
        <v>100000</v>
      </c>
      <c r="Y63" s="75">
        <v>100000</v>
      </c>
      <c r="Z63" s="75">
        <v>100000</v>
      </c>
      <c r="AA63" s="75">
        <v>100000</v>
      </c>
      <c r="AB63" s="75">
        <v>10612.4</v>
      </c>
      <c r="AC63" s="75">
        <v>100000</v>
      </c>
      <c r="AD63" s="75">
        <v>50000</v>
      </c>
      <c r="AE63" s="75"/>
      <c r="AF63" s="75"/>
      <c r="AG63" s="88">
        <f t="shared" si="47"/>
        <v>50000</v>
      </c>
      <c r="AH63" s="75">
        <v>18891.54</v>
      </c>
      <c r="AI63" s="75">
        <v>50000</v>
      </c>
      <c r="AJ63" s="22">
        <v>20904.5</v>
      </c>
      <c r="AK63" s="287">
        <f t="shared" si="6"/>
        <v>41.809000000000005</v>
      </c>
    </row>
    <row r="64" spans="1:37">
      <c r="A64" s="85"/>
      <c r="B64" s="142"/>
      <c r="C64" s="82"/>
      <c r="D64" s="82"/>
      <c r="E64" s="82"/>
      <c r="F64" s="82"/>
      <c r="G64" s="82"/>
      <c r="H64" s="82"/>
      <c r="I64" s="77">
        <v>32321</v>
      </c>
      <c r="J64" s="78" t="s">
        <v>293</v>
      </c>
      <c r="K64" s="63"/>
      <c r="L64" s="63"/>
      <c r="M64" s="63"/>
      <c r="N64" s="63"/>
      <c r="O64" s="63"/>
      <c r="P64" s="63"/>
      <c r="Q64" s="63"/>
      <c r="R64" s="63"/>
      <c r="S64" s="62"/>
      <c r="T64" s="63">
        <v>2250</v>
      </c>
      <c r="U64" s="63"/>
      <c r="V64" s="76"/>
      <c r="W64" s="62">
        <v>8000</v>
      </c>
      <c r="X64" s="75">
        <v>8000</v>
      </c>
      <c r="Y64" s="75">
        <v>8000</v>
      </c>
      <c r="Z64" s="75">
        <v>8000</v>
      </c>
      <c r="AA64" s="75">
        <v>8000</v>
      </c>
      <c r="AB64" s="75">
        <v>4987.5</v>
      </c>
      <c r="AC64" s="75">
        <v>8000</v>
      </c>
      <c r="AD64" s="75">
        <v>8000</v>
      </c>
      <c r="AE64" s="75"/>
      <c r="AF64" s="75"/>
      <c r="AG64" s="88">
        <f t="shared" si="47"/>
        <v>8000</v>
      </c>
      <c r="AH64" s="75"/>
      <c r="AI64" s="75">
        <v>8000</v>
      </c>
      <c r="AJ64" s="22">
        <v>0</v>
      </c>
      <c r="AK64" s="287">
        <f t="shared" si="6"/>
        <v>0</v>
      </c>
    </row>
    <row r="65" spans="1:37">
      <c r="A65" s="85"/>
      <c r="B65" s="142"/>
      <c r="C65" s="82"/>
      <c r="D65" s="82"/>
      <c r="E65" s="82"/>
      <c r="F65" s="82"/>
      <c r="G65" s="82"/>
      <c r="H65" s="82"/>
      <c r="I65" s="77">
        <v>32321</v>
      </c>
      <c r="J65" s="78" t="s">
        <v>484</v>
      </c>
      <c r="K65" s="63"/>
      <c r="L65" s="63"/>
      <c r="M65" s="63"/>
      <c r="N65" s="63"/>
      <c r="O65" s="63"/>
      <c r="P65" s="63"/>
      <c r="Q65" s="63"/>
      <c r="R65" s="63"/>
      <c r="S65" s="62"/>
      <c r="T65" s="63"/>
      <c r="U65" s="63"/>
      <c r="V65" s="76"/>
      <c r="W65" s="62"/>
      <c r="X65" s="75"/>
      <c r="Y65" s="75"/>
      <c r="Z65" s="75"/>
      <c r="AA65" s="75"/>
      <c r="AB65" s="75"/>
      <c r="AC65" s="75"/>
      <c r="AD65" s="75"/>
      <c r="AE65" s="75"/>
      <c r="AF65" s="75"/>
      <c r="AG65" s="88"/>
      <c r="AH65" s="75">
        <v>5000</v>
      </c>
      <c r="AI65" s="75">
        <v>5000</v>
      </c>
      <c r="AJ65" s="22">
        <v>0</v>
      </c>
      <c r="AK65" s="287">
        <f t="shared" si="6"/>
        <v>0</v>
      </c>
    </row>
    <row r="66" spans="1:37">
      <c r="A66" s="85"/>
      <c r="B66" s="142"/>
      <c r="C66" s="82"/>
      <c r="D66" s="82"/>
      <c r="E66" s="82"/>
      <c r="F66" s="82"/>
      <c r="G66" s="82"/>
      <c r="H66" s="82"/>
      <c r="I66" s="77">
        <v>32322</v>
      </c>
      <c r="J66" s="78" t="s">
        <v>92</v>
      </c>
      <c r="K66" s="63">
        <v>40297.040000000001</v>
      </c>
      <c r="L66" s="63">
        <v>18000</v>
      </c>
      <c r="M66" s="63">
        <v>18000</v>
      </c>
      <c r="N66" s="63">
        <v>5000</v>
      </c>
      <c r="O66" s="63">
        <v>5000</v>
      </c>
      <c r="P66" s="63">
        <v>7000</v>
      </c>
      <c r="Q66" s="63">
        <v>7000</v>
      </c>
      <c r="R66" s="63">
        <v>2102.2800000000002</v>
      </c>
      <c r="S66" s="63">
        <v>7000</v>
      </c>
      <c r="T66" s="63">
        <v>9759.23</v>
      </c>
      <c r="U66" s="63"/>
      <c r="V66" s="76">
        <f t="shared" si="15"/>
        <v>100</v>
      </c>
      <c r="W66" s="62">
        <v>20000</v>
      </c>
      <c r="X66" s="75">
        <v>25000</v>
      </c>
      <c r="Y66" s="75">
        <v>25000</v>
      </c>
      <c r="Z66" s="75">
        <v>15000</v>
      </c>
      <c r="AA66" s="75">
        <v>25000</v>
      </c>
      <c r="AB66" s="75">
        <v>3566.75</v>
      </c>
      <c r="AC66" s="75">
        <v>25000</v>
      </c>
      <c r="AD66" s="75">
        <v>25000</v>
      </c>
      <c r="AE66" s="75"/>
      <c r="AF66" s="75"/>
      <c r="AG66" s="88">
        <f t="shared" si="47"/>
        <v>25000</v>
      </c>
      <c r="AH66" s="75">
        <v>24657.39</v>
      </c>
      <c r="AI66" s="75">
        <v>30000</v>
      </c>
      <c r="AJ66" s="22">
        <v>8254.9599999999991</v>
      </c>
      <c r="AK66" s="287">
        <f t="shared" si="6"/>
        <v>27.516533333333332</v>
      </c>
    </row>
    <row r="67" spans="1:37">
      <c r="A67" s="85"/>
      <c r="B67" s="142"/>
      <c r="C67" s="82"/>
      <c r="D67" s="82"/>
      <c r="E67" s="82"/>
      <c r="F67" s="82"/>
      <c r="G67" s="82"/>
      <c r="H67" s="82"/>
      <c r="I67" s="77">
        <v>32323</v>
      </c>
      <c r="J67" s="78" t="s">
        <v>93</v>
      </c>
      <c r="K67" s="63">
        <v>81354.02</v>
      </c>
      <c r="L67" s="63">
        <v>35000</v>
      </c>
      <c r="M67" s="63">
        <v>35000</v>
      </c>
      <c r="N67" s="63">
        <v>5000</v>
      </c>
      <c r="O67" s="63">
        <v>5000</v>
      </c>
      <c r="P67" s="63">
        <v>5000</v>
      </c>
      <c r="Q67" s="63">
        <v>5000</v>
      </c>
      <c r="R67" s="63">
        <v>151</v>
      </c>
      <c r="S67" s="63">
        <v>5000</v>
      </c>
      <c r="T67" s="63">
        <v>1059.54</v>
      </c>
      <c r="U67" s="63"/>
      <c r="V67" s="76">
        <f t="shared" si="15"/>
        <v>100</v>
      </c>
      <c r="W67" s="62">
        <v>5000</v>
      </c>
      <c r="X67" s="75">
        <v>7000</v>
      </c>
      <c r="Y67" s="75">
        <v>7000</v>
      </c>
      <c r="Z67" s="75">
        <v>10000</v>
      </c>
      <c r="AA67" s="75">
        <v>10000</v>
      </c>
      <c r="AB67" s="75">
        <v>5196.3500000000004</v>
      </c>
      <c r="AC67" s="75">
        <v>5000</v>
      </c>
      <c r="AD67" s="75">
        <v>5000</v>
      </c>
      <c r="AE67" s="75"/>
      <c r="AF67" s="75"/>
      <c r="AG67" s="88">
        <f t="shared" si="47"/>
        <v>5000</v>
      </c>
      <c r="AH67" s="75">
        <v>2565.64</v>
      </c>
      <c r="AI67" s="75">
        <v>5000</v>
      </c>
      <c r="AJ67" s="22">
        <v>8170.71</v>
      </c>
      <c r="AK67" s="287">
        <f t="shared" si="6"/>
        <v>163.41419999999999</v>
      </c>
    </row>
    <row r="68" spans="1:37">
      <c r="A68" s="85"/>
      <c r="B68" s="142"/>
      <c r="C68" s="82"/>
      <c r="D68" s="82"/>
      <c r="E68" s="82"/>
      <c r="F68" s="82"/>
      <c r="G68" s="82"/>
      <c r="H68" s="82"/>
      <c r="I68" s="77">
        <v>32323</v>
      </c>
      <c r="J68" s="78" t="s">
        <v>462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76"/>
      <c r="W68" s="62"/>
      <c r="X68" s="75"/>
      <c r="Y68" s="75"/>
      <c r="Z68" s="75"/>
      <c r="AA68" s="75"/>
      <c r="AB68" s="75"/>
      <c r="AC68" s="75">
        <v>10000</v>
      </c>
      <c r="AD68" s="75">
        <v>10000</v>
      </c>
      <c r="AE68" s="75"/>
      <c r="AF68" s="75"/>
      <c r="AG68" s="88">
        <f t="shared" si="47"/>
        <v>10000</v>
      </c>
      <c r="AH68" s="75"/>
      <c r="AI68" s="75">
        <v>10000</v>
      </c>
      <c r="AJ68" s="22">
        <v>0</v>
      </c>
      <c r="AK68" s="287">
        <f t="shared" si="6"/>
        <v>0</v>
      </c>
    </row>
    <row r="69" spans="1:37">
      <c r="A69" s="85"/>
      <c r="B69" s="142"/>
      <c r="C69" s="82"/>
      <c r="D69" s="82"/>
      <c r="E69" s="82"/>
      <c r="F69" s="82"/>
      <c r="G69" s="82"/>
      <c r="H69" s="82"/>
      <c r="I69" s="77">
        <v>32323</v>
      </c>
      <c r="J69" s="78" t="s">
        <v>463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76"/>
      <c r="W69" s="62"/>
      <c r="X69" s="75">
        <v>15000</v>
      </c>
      <c r="Y69" s="75">
        <v>15000</v>
      </c>
      <c r="Z69" s="75">
        <v>15000</v>
      </c>
      <c r="AA69" s="75">
        <v>20000</v>
      </c>
      <c r="AB69" s="75">
        <v>539.1</v>
      </c>
      <c r="AC69" s="75">
        <v>20000</v>
      </c>
      <c r="AD69" s="75">
        <v>20000</v>
      </c>
      <c r="AE69" s="75"/>
      <c r="AF69" s="75"/>
      <c r="AG69" s="88">
        <f t="shared" si="47"/>
        <v>20000</v>
      </c>
      <c r="AH69" s="75">
        <v>15000</v>
      </c>
      <c r="AI69" s="75">
        <v>15000</v>
      </c>
      <c r="AJ69" s="22">
        <v>0</v>
      </c>
      <c r="AK69" s="287">
        <f t="shared" si="6"/>
        <v>0</v>
      </c>
    </row>
    <row r="70" spans="1:37">
      <c r="A70" s="85"/>
      <c r="B70" s="142"/>
      <c r="C70" s="82"/>
      <c r="D70" s="82"/>
      <c r="E70" s="82"/>
      <c r="F70" s="82"/>
      <c r="G70" s="82"/>
      <c r="H70" s="82"/>
      <c r="I70" s="77">
        <v>32329</v>
      </c>
      <c r="J70" s="78" t="s">
        <v>312</v>
      </c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76"/>
      <c r="W70" s="62"/>
      <c r="X70" s="75">
        <v>150000</v>
      </c>
      <c r="Y70" s="75">
        <v>100000</v>
      </c>
      <c r="Z70" s="75">
        <v>100000</v>
      </c>
      <c r="AA70" s="75">
        <v>100000</v>
      </c>
      <c r="AB70" s="75">
        <v>21125</v>
      </c>
      <c r="AC70" s="75">
        <v>60000</v>
      </c>
      <c r="AD70" s="75">
        <v>30000</v>
      </c>
      <c r="AE70" s="75"/>
      <c r="AF70" s="75"/>
      <c r="AG70" s="88">
        <f t="shared" si="47"/>
        <v>30000</v>
      </c>
      <c r="AH70" s="75">
        <v>50217.5</v>
      </c>
      <c r="AI70" s="75">
        <v>50000</v>
      </c>
      <c r="AJ70" s="22">
        <v>3500</v>
      </c>
      <c r="AK70" s="287">
        <f t="shared" ref="AK70:AK133" si="48">SUM(AJ70/AI70*100)</f>
        <v>7.0000000000000009</v>
      </c>
    </row>
    <row r="71" spans="1:37">
      <c r="A71" s="85"/>
      <c r="B71" s="142"/>
      <c r="C71" s="82"/>
      <c r="D71" s="82"/>
      <c r="E71" s="82"/>
      <c r="F71" s="82"/>
      <c r="G71" s="82"/>
      <c r="H71" s="82"/>
      <c r="I71" s="77">
        <v>32329</v>
      </c>
      <c r="J71" s="78" t="s">
        <v>311</v>
      </c>
      <c r="K71" s="63"/>
      <c r="L71" s="63"/>
      <c r="M71" s="63"/>
      <c r="N71" s="63">
        <v>50000</v>
      </c>
      <c r="O71" s="63">
        <v>50000</v>
      </c>
      <c r="P71" s="63">
        <v>40000</v>
      </c>
      <c r="Q71" s="63">
        <v>40000</v>
      </c>
      <c r="R71" s="63"/>
      <c r="S71" s="62">
        <v>40000</v>
      </c>
      <c r="T71" s="63">
        <v>22500</v>
      </c>
      <c r="U71" s="63"/>
      <c r="V71" s="76">
        <f t="shared" ref="V71" si="49">S71/P71*100</f>
        <v>100</v>
      </c>
      <c r="W71" s="62">
        <v>42000</v>
      </c>
      <c r="X71" s="75">
        <v>10000</v>
      </c>
      <c r="Y71" s="75">
        <v>10000</v>
      </c>
      <c r="Z71" s="75">
        <v>10000</v>
      </c>
      <c r="AA71" s="75">
        <v>10000</v>
      </c>
      <c r="AB71" s="75"/>
      <c r="AC71" s="75">
        <v>10000</v>
      </c>
      <c r="AD71" s="75">
        <v>10000</v>
      </c>
      <c r="AE71" s="75"/>
      <c r="AF71" s="75"/>
      <c r="AG71" s="88">
        <f t="shared" si="47"/>
        <v>10000</v>
      </c>
      <c r="AH71" s="75"/>
      <c r="AI71" s="75">
        <v>10000</v>
      </c>
      <c r="AJ71" s="22">
        <v>0</v>
      </c>
      <c r="AK71" s="287">
        <f t="shared" si="48"/>
        <v>0</v>
      </c>
    </row>
    <row r="72" spans="1:37">
      <c r="A72" s="85"/>
      <c r="B72" s="142"/>
      <c r="C72" s="82"/>
      <c r="D72" s="82"/>
      <c r="E72" s="82"/>
      <c r="F72" s="82"/>
      <c r="G72" s="82"/>
      <c r="H72" s="82"/>
      <c r="I72" s="77">
        <v>32351</v>
      </c>
      <c r="J72" s="78" t="s">
        <v>413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76"/>
      <c r="W72" s="62"/>
      <c r="X72" s="75"/>
      <c r="Y72" s="75"/>
      <c r="Z72" s="75"/>
      <c r="AA72" s="75"/>
      <c r="AB72" s="75"/>
      <c r="AC72" s="75"/>
      <c r="AD72" s="75">
        <v>30000</v>
      </c>
      <c r="AE72" s="75"/>
      <c r="AF72" s="75"/>
      <c r="AG72" s="88">
        <f t="shared" si="47"/>
        <v>30000</v>
      </c>
      <c r="AH72" s="75">
        <v>19823.310000000001</v>
      </c>
      <c r="AI72" s="75">
        <v>30000</v>
      </c>
      <c r="AJ72" s="22">
        <v>11346.33</v>
      </c>
      <c r="AK72" s="287">
        <f t="shared" si="48"/>
        <v>37.821100000000001</v>
      </c>
    </row>
    <row r="73" spans="1:37">
      <c r="A73" s="85"/>
      <c r="B73" s="142"/>
      <c r="C73" s="82"/>
      <c r="D73" s="82"/>
      <c r="E73" s="82"/>
      <c r="F73" s="82"/>
      <c r="G73" s="82"/>
      <c r="H73" s="82"/>
      <c r="I73" s="77">
        <v>32353</v>
      </c>
      <c r="J73" s="78" t="s">
        <v>298</v>
      </c>
      <c r="K73" s="63"/>
      <c r="L73" s="63"/>
      <c r="M73" s="63"/>
      <c r="N73" s="63"/>
      <c r="O73" s="63"/>
      <c r="P73" s="63"/>
      <c r="Q73" s="63"/>
      <c r="R73" s="63"/>
      <c r="S73" s="63"/>
      <c r="T73" s="63">
        <v>412.35</v>
      </c>
      <c r="U73" s="63"/>
      <c r="V73" s="76"/>
      <c r="W73" s="62">
        <v>1000</v>
      </c>
      <c r="X73" s="75">
        <v>1500</v>
      </c>
      <c r="Y73" s="75">
        <v>1500</v>
      </c>
      <c r="Z73" s="75">
        <v>1500</v>
      </c>
      <c r="AA73" s="75">
        <v>1500</v>
      </c>
      <c r="AB73" s="75">
        <v>695.96</v>
      </c>
      <c r="AC73" s="75">
        <v>1500</v>
      </c>
      <c r="AD73" s="75">
        <v>5000</v>
      </c>
      <c r="AE73" s="75"/>
      <c r="AF73" s="75"/>
      <c r="AG73" s="88">
        <f t="shared" si="47"/>
        <v>5000</v>
      </c>
      <c r="AH73" s="75">
        <v>2940.5</v>
      </c>
      <c r="AI73" s="75">
        <v>5000</v>
      </c>
      <c r="AJ73" s="22">
        <v>2109.85</v>
      </c>
      <c r="AK73" s="287">
        <f t="shared" si="48"/>
        <v>42.196999999999996</v>
      </c>
    </row>
    <row r="74" spans="1:37">
      <c r="A74" s="85"/>
      <c r="B74" s="142"/>
      <c r="C74" s="82"/>
      <c r="D74" s="82"/>
      <c r="E74" s="82"/>
      <c r="F74" s="82"/>
      <c r="G74" s="82"/>
      <c r="H74" s="82"/>
      <c r="I74" s="77">
        <v>32353</v>
      </c>
      <c r="J74" s="78" t="s">
        <v>448</v>
      </c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76"/>
      <c r="W74" s="62"/>
      <c r="X74" s="75"/>
      <c r="Y74" s="75"/>
      <c r="Z74" s="75"/>
      <c r="AA74" s="75"/>
      <c r="AB74" s="75"/>
      <c r="AC74" s="75">
        <v>13500</v>
      </c>
      <c r="AD74" s="75">
        <v>13500</v>
      </c>
      <c r="AE74" s="75"/>
      <c r="AF74" s="75"/>
      <c r="AG74" s="88">
        <f t="shared" si="47"/>
        <v>13500</v>
      </c>
      <c r="AH74" s="75">
        <v>13500</v>
      </c>
      <c r="AI74" s="75">
        <v>0</v>
      </c>
      <c r="AJ74" s="22">
        <v>0</v>
      </c>
      <c r="AK74" s="287"/>
    </row>
    <row r="75" spans="1:37">
      <c r="A75" s="85"/>
      <c r="B75" s="142"/>
      <c r="C75" s="82"/>
      <c r="D75" s="82"/>
      <c r="E75" s="82"/>
      <c r="F75" s="82"/>
      <c r="G75" s="82"/>
      <c r="H75" s="82"/>
      <c r="I75" s="77">
        <v>32331</v>
      </c>
      <c r="J75" s="78" t="s">
        <v>30</v>
      </c>
      <c r="K75" s="63"/>
      <c r="L75" s="63"/>
      <c r="M75" s="63"/>
      <c r="N75" s="63">
        <v>6000</v>
      </c>
      <c r="O75" s="63">
        <v>6000</v>
      </c>
      <c r="P75" s="63">
        <v>6000</v>
      </c>
      <c r="Q75" s="63">
        <v>6000</v>
      </c>
      <c r="R75" s="63">
        <v>5243.75</v>
      </c>
      <c r="S75" s="63">
        <v>8000</v>
      </c>
      <c r="T75" s="63">
        <v>8230.1</v>
      </c>
      <c r="U75" s="63"/>
      <c r="V75" s="76">
        <f t="shared" si="15"/>
        <v>133.33333333333331</v>
      </c>
      <c r="W75" s="62">
        <v>15000</v>
      </c>
      <c r="X75" s="75">
        <v>20000</v>
      </c>
      <c r="Y75" s="75">
        <v>20000</v>
      </c>
      <c r="Z75" s="75">
        <v>25000</v>
      </c>
      <c r="AA75" s="75">
        <v>25000</v>
      </c>
      <c r="AB75" s="75">
        <v>10240</v>
      </c>
      <c r="AC75" s="75">
        <v>25000</v>
      </c>
      <c r="AD75" s="75">
        <v>25000</v>
      </c>
      <c r="AE75" s="75"/>
      <c r="AF75" s="75"/>
      <c r="AG75" s="88">
        <f t="shared" si="47"/>
        <v>25000</v>
      </c>
      <c r="AH75" s="75">
        <v>11666.75</v>
      </c>
      <c r="AI75" s="75">
        <v>25000</v>
      </c>
      <c r="AJ75" s="22">
        <v>5157.8</v>
      </c>
      <c r="AK75" s="287">
        <f t="shared" si="48"/>
        <v>20.6312</v>
      </c>
    </row>
    <row r="76" spans="1:37">
      <c r="A76" s="85"/>
      <c r="B76" s="142"/>
      <c r="C76" s="82"/>
      <c r="D76" s="82"/>
      <c r="E76" s="82"/>
      <c r="F76" s="82"/>
      <c r="G76" s="82"/>
      <c r="H76" s="82"/>
      <c r="I76" s="77">
        <v>32334</v>
      </c>
      <c r="J76" s="78" t="s">
        <v>355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76"/>
      <c r="W76" s="62"/>
      <c r="X76" s="75"/>
      <c r="Y76" s="75"/>
      <c r="Z76" s="75">
        <v>8000</v>
      </c>
      <c r="AA76" s="75">
        <v>5000</v>
      </c>
      <c r="AB76" s="75">
        <v>3750</v>
      </c>
      <c r="AC76" s="75">
        <v>5000</v>
      </c>
      <c r="AD76" s="75">
        <v>10000</v>
      </c>
      <c r="AE76" s="75"/>
      <c r="AF76" s="75"/>
      <c r="AG76" s="88">
        <f t="shared" si="47"/>
        <v>10000</v>
      </c>
      <c r="AH76" s="75">
        <v>4830.3599999999997</v>
      </c>
      <c r="AI76" s="75">
        <v>10000</v>
      </c>
      <c r="AJ76" s="22">
        <v>0</v>
      </c>
      <c r="AK76" s="287">
        <f t="shared" si="48"/>
        <v>0</v>
      </c>
    </row>
    <row r="77" spans="1:37">
      <c r="A77" s="85"/>
      <c r="B77" s="142"/>
      <c r="C77" s="82"/>
      <c r="D77" s="82"/>
      <c r="E77" s="82"/>
      <c r="F77" s="82"/>
      <c r="G77" s="82"/>
      <c r="H77" s="82"/>
      <c r="I77" s="77">
        <v>32331</v>
      </c>
      <c r="J77" s="78" t="s">
        <v>307</v>
      </c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76"/>
      <c r="W77" s="62"/>
      <c r="X77" s="75">
        <v>8000</v>
      </c>
      <c r="Y77" s="75">
        <v>8000</v>
      </c>
      <c r="Z77" s="75">
        <v>8000</v>
      </c>
      <c r="AA77" s="75">
        <v>8000</v>
      </c>
      <c r="AB77" s="81"/>
      <c r="AC77" s="75">
        <v>8000</v>
      </c>
      <c r="AD77" s="75">
        <v>8000</v>
      </c>
      <c r="AE77" s="75"/>
      <c r="AF77" s="75"/>
      <c r="AG77" s="88">
        <f t="shared" si="47"/>
        <v>8000</v>
      </c>
      <c r="AH77" s="75">
        <v>3200</v>
      </c>
      <c r="AI77" s="75">
        <v>6000</v>
      </c>
      <c r="AJ77" s="22">
        <v>0</v>
      </c>
      <c r="AK77" s="287">
        <f t="shared" si="48"/>
        <v>0</v>
      </c>
    </row>
    <row r="78" spans="1:37">
      <c r="A78" s="85"/>
      <c r="B78" s="142"/>
      <c r="C78" s="82"/>
      <c r="D78" s="82"/>
      <c r="E78" s="82"/>
      <c r="F78" s="82"/>
      <c r="G78" s="82"/>
      <c r="H78" s="82"/>
      <c r="I78" s="77">
        <v>32342</v>
      </c>
      <c r="J78" s="78" t="s">
        <v>102</v>
      </c>
      <c r="K78" s="63">
        <v>151628.39000000001</v>
      </c>
      <c r="L78" s="63">
        <v>5000</v>
      </c>
      <c r="M78" s="63">
        <v>5000</v>
      </c>
      <c r="N78" s="63">
        <v>5000</v>
      </c>
      <c r="O78" s="63">
        <v>5000</v>
      </c>
      <c r="P78" s="63">
        <v>5000</v>
      </c>
      <c r="Q78" s="63">
        <v>5000</v>
      </c>
      <c r="R78" s="63">
        <v>6000</v>
      </c>
      <c r="S78" s="63">
        <v>8000</v>
      </c>
      <c r="T78" s="63">
        <v>11250</v>
      </c>
      <c r="U78" s="63"/>
      <c r="V78" s="76">
        <f t="shared" si="15"/>
        <v>160</v>
      </c>
      <c r="W78" s="62">
        <v>15000</v>
      </c>
      <c r="X78" s="75">
        <v>15000</v>
      </c>
      <c r="Y78" s="75">
        <v>15000</v>
      </c>
      <c r="Z78" s="75">
        <v>65000</v>
      </c>
      <c r="AA78" s="75">
        <v>70000</v>
      </c>
      <c r="AB78" s="75">
        <v>15820</v>
      </c>
      <c r="AC78" s="75">
        <v>70000</v>
      </c>
      <c r="AD78" s="75">
        <v>50000</v>
      </c>
      <c r="AE78" s="75"/>
      <c r="AF78" s="75"/>
      <c r="AG78" s="88">
        <f t="shared" si="47"/>
        <v>50000</v>
      </c>
      <c r="AH78" s="75">
        <v>40521.47</v>
      </c>
      <c r="AI78" s="75">
        <v>55000</v>
      </c>
      <c r="AJ78" s="22">
        <v>26754.62</v>
      </c>
      <c r="AK78" s="287">
        <f t="shared" si="48"/>
        <v>48.644763636363635</v>
      </c>
    </row>
    <row r="79" spans="1:37">
      <c r="A79" s="85"/>
      <c r="B79" s="142"/>
      <c r="C79" s="82"/>
      <c r="D79" s="82"/>
      <c r="E79" s="82"/>
      <c r="F79" s="82"/>
      <c r="G79" s="82"/>
      <c r="H79" s="82"/>
      <c r="I79" s="77">
        <v>32341</v>
      </c>
      <c r="J79" s="78" t="s">
        <v>78</v>
      </c>
      <c r="K79" s="63">
        <v>5288.02</v>
      </c>
      <c r="L79" s="63">
        <v>8000</v>
      </c>
      <c r="M79" s="63">
        <v>8000</v>
      </c>
      <c r="N79" s="63">
        <v>4000</v>
      </c>
      <c r="O79" s="63">
        <v>4000</v>
      </c>
      <c r="P79" s="63">
        <v>4000</v>
      </c>
      <c r="Q79" s="63">
        <v>4000</v>
      </c>
      <c r="R79" s="63">
        <v>850.82</v>
      </c>
      <c r="S79" s="63">
        <v>4000</v>
      </c>
      <c r="T79" s="63">
        <v>1386.78</v>
      </c>
      <c r="U79" s="63"/>
      <c r="V79" s="76">
        <f t="shared" si="15"/>
        <v>100</v>
      </c>
      <c r="W79" s="62">
        <v>4000</v>
      </c>
      <c r="X79" s="75">
        <v>3000</v>
      </c>
      <c r="Y79" s="75">
        <v>3000</v>
      </c>
      <c r="Z79" s="75">
        <v>3000</v>
      </c>
      <c r="AA79" s="75">
        <v>3000</v>
      </c>
      <c r="AB79" s="75">
        <v>660.49</v>
      </c>
      <c r="AC79" s="75">
        <v>3000</v>
      </c>
      <c r="AD79" s="75">
        <v>3000</v>
      </c>
      <c r="AE79" s="75"/>
      <c r="AF79" s="75"/>
      <c r="AG79" s="88">
        <f t="shared" si="47"/>
        <v>3000</v>
      </c>
      <c r="AH79" s="75">
        <v>1699.95</v>
      </c>
      <c r="AI79" s="75">
        <v>3000</v>
      </c>
      <c r="AJ79" s="22">
        <v>672.4</v>
      </c>
      <c r="AK79" s="287">
        <f t="shared" si="48"/>
        <v>22.413333333333334</v>
      </c>
    </row>
    <row r="80" spans="1:37">
      <c r="A80" s="85"/>
      <c r="B80" s="142"/>
      <c r="C80" s="82"/>
      <c r="D80" s="82"/>
      <c r="E80" s="82"/>
      <c r="F80" s="82"/>
      <c r="G80" s="82"/>
      <c r="H80" s="82"/>
      <c r="I80" s="77">
        <v>32343</v>
      </c>
      <c r="J80" s="78" t="s">
        <v>364</v>
      </c>
      <c r="K80" s="63">
        <v>44650</v>
      </c>
      <c r="L80" s="63"/>
      <c r="M80" s="63">
        <v>0</v>
      </c>
      <c r="N80" s="63">
        <v>15000</v>
      </c>
      <c r="O80" s="63">
        <v>15000</v>
      </c>
      <c r="P80" s="63">
        <v>15000</v>
      </c>
      <c r="Q80" s="63">
        <v>15000</v>
      </c>
      <c r="R80" s="63">
        <v>218.75</v>
      </c>
      <c r="S80" s="63">
        <v>15000</v>
      </c>
      <c r="T80" s="63"/>
      <c r="U80" s="63"/>
      <c r="V80" s="76">
        <f t="shared" si="15"/>
        <v>100</v>
      </c>
      <c r="W80" s="62">
        <v>15000</v>
      </c>
      <c r="X80" s="75">
        <v>30000</v>
      </c>
      <c r="Y80" s="75">
        <v>30000</v>
      </c>
      <c r="Z80" s="75">
        <v>30000</v>
      </c>
      <c r="AA80" s="75">
        <v>35000</v>
      </c>
      <c r="AB80" s="75">
        <v>12993.75</v>
      </c>
      <c r="AC80" s="75">
        <v>35000</v>
      </c>
      <c r="AD80" s="75">
        <v>30000</v>
      </c>
      <c r="AE80" s="75"/>
      <c r="AF80" s="75"/>
      <c r="AG80" s="88">
        <f t="shared" si="47"/>
        <v>30000</v>
      </c>
      <c r="AH80" s="75">
        <v>26433.75</v>
      </c>
      <c r="AI80" s="75">
        <v>30000</v>
      </c>
      <c r="AJ80" s="52">
        <v>36273.75</v>
      </c>
      <c r="AK80" s="287">
        <f t="shared" si="48"/>
        <v>120.91249999999999</v>
      </c>
    </row>
    <row r="81" spans="1:37">
      <c r="A81" s="85"/>
      <c r="B81" s="142"/>
      <c r="C81" s="82"/>
      <c r="D81" s="82"/>
      <c r="E81" s="82"/>
      <c r="F81" s="82"/>
      <c r="G81" s="82"/>
      <c r="H81" s="82"/>
      <c r="I81" s="77">
        <v>32343</v>
      </c>
      <c r="J81" s="78" t="s">
        <v>363</v>
      </c>
      <c r="K81" s="63"/>
      <c r="L81" s="63"/>
      <c r="M81" s="63"/>
      <c r="N81" s="63">
        <v>2000</v>
      </c>
      <c r="O81" s="63">
        <v>2000</v>
      </c>
      <c r="P81" s="63">
        <v>2000</v>
      </c>
      <c r="Q81" s="63">
        <v>2000</v>
      </c>
      <c r="R81" s="63"/>
      <c r="S81" s="63">
        <v>2000</v>
      </c>
      <c r="T81" s="63"/>
      <c r="U81" s="63"/>
      <c r="V81" s="76">
        <f t="shared" si="15"/>
        <v>100</v>
      </c>
      <c r="W81" s="62">
        <v>2000</v>
      </c>
      <c r="X81" s="75">
        <v>2000</v>
      </c>
      <c r="Y81" s="75">
        <v>0</v>
      </c>
      <c r="Z81" s="75">
        <v>30000</v>
      </c>
      <c r="AA81" s="75">
        <v>30000</v>
      </c>
      <c r="AB81" s="75"/>
      <c r="AC81" s="75">
        <v>30000</v>
      </c>
      <c r="AD81" s="75">
        <v>35000</v>
      </c>
      <c r="AE81" s="75"/>
      <c r="AF81" s="75"/>
      <c r="AG81" s="88">
        <f t="shared" si="47"/>
        <v>35000</v>
      </c>
      <c r="AH81" s="75">
        <v>33925</v>
      </c>
      <c r="AI81" s="75">
        <v>35000</v>
      </c>
      <c r="AJ81" s="51">
        <v>0</v>
      </c>
      <c r="AK81" s="287">
        <f t="shared" si="48"/>
        <v>0</v>
      </c>
    </row>
    <row r="82" spans="1:37">
      <c r="A82" s="85"/>
      <c r="B82" s="142"/>
      <c r="C82" s="82"/>
      <c r="D82" s="82"/>
      <c r="E82" s="82"/>
      <c r="F82" s="82"/>
      <c r="G82" s="82"/>
      <c r="H82" s="82"/>
      <c r="I82" s="77">
        <v>32343</v>
      </c>
      <c r="J82" s="78" t="s">
        <v>511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76"/>
      <c r="W82" s="62"/>
      <c r="X82" s="75"/>
      <c r="Y82" s="75"/>
      <c r="Z82" s="75"/>
      <c r="AA82" s="75"/>
      <c r="AB82" s="75"/>
      <c r="AC82" s="75"/>
      <c r="AD82" s="75"/>
      <c r="AE82" s="75"/>
      <c r="AF82" s="75"/>
      <c r="AG82" s="88"/>
      <c r="AH82" s="75"/>
      <c r="AI82" s="75"/>
      <c r="AJ82" s="324">
        <v>1841.51</v>
      </c>
      <c r="AK82" s="287"/>
    </row>
    <row r="83" spans="1:37">
      <c r="A83" s="85"/>
      <c r="B83" s="142"/>
      <c r="C83" s="82"/>
      <c r="D83" s="82"/>
      <c r="E83" s="82"/>
      <c r="F83" s="82"/>
      <c r="G83" s="82"/>
      <c r="H83" s="82"/>
      <c r="I83" s="77">
        <v>32349</v>
      </c>
      <c r="J83" s="73" t="s">
        <v>358</v>
      </c>
      <c r="K83" s="63"/>
      <c r="L83" s="63"/>
      <c r="M83" s="63"/>
      <c r="N83" s="63"/>
      <c r="O83" s="63"/>
      <c r="P83" s="63"/>
      <c r="Q83" s="63"/>
      <c r="R83" s="63"/>
      <c r="S83" s="62"/>
      <c r="T83" s="63"/>
      <c r="U83" s="63"/>
      <c r="V83" s="76"/>
      <c r="W83" s="62"/>
      <c r="X83" s="75"/>
      <c r="Y83" s="75"/>
      <c r="Z83" s="75">
        <v>5000</v>
      </c>
      <c r="AA83" s="75">
        <v>5000</v>
      </c>
      <c r="AB83" s="75">
        <v>3261.38</v>
      </c>
      <c r="AC83" s="75">
        <v>5000</v>
      </c>
      <c r="AD83" s="75">
        <v>5000</v>
      </c>
      <c r="AE83" s="75"/>
      <c r="AF83" s="75"/>
      <c r="AG83" s="88">
        <f t="shared" si="47"/>
        <v>5000</v>
      </c>
      <c r="AH83" s="81">
        <v>5112.93</v>
      </c>
      <c r="AI83" s="75">
        <v>5000</v>
      </c>
      <c r="AJ83" s="22">
        <v>0</v>
      </c>
      <c r="AK83" s="287">
        <f t="shared" si="48"/>
        <v>0</v>
      </c>
    </row>
    <row r="84" spans="1:37">
      <c r="A84" s="85"/>
      <c r="B84" s="142"/>
      <c r="C84" s="82"/>
      <c r="D84" s="82"/>
      <c r="E84" s="82"/>
      <c r="F84" s="82"/>
      <c r="G84" s="82"/>
      <c r="H84" s="82"/>
      <c r="I84" s="77">
        <v>32353</v>
      </c>
      <c r="J84" s="73" t="s">
        <v>512</v>
      </c>
      <c r="K84" s="63"/>
      <c r="L84" s="63"/>
      <c r="M84" s="63"/>
      <c r="N84" s="63"/>
      <c r="O84" s="63"/>
      <c r="P84" s="63"/>
      <c r="Q84" s="63"/>
      <c r="R84" s="63"/>
      <c r="S84" s="62"/>
      <c r="T84" s="63"/>
      <c r="U84" s="63"/>
      <c r="V84" s="76"/>
      <c r="W84" s="62"/>
      <c r="X84" s="75"/>
      <c r="Y84" s="75"/>
      <c r="Z84" s="75"/>
      <c r="AA84" s="75"/>
      <c r="AB84" s="75"/>
      <c r="AC84" s="75"/>
      <c r="AD84" s="75"/>
      <c r="AE84" s="75"/>
      <c r="AF84" s="75"/>
      <c r="AG84" s="88"/>
      <c r="AH84" s="81"/>
      <c r="AI84" s="75"/>
      <c r="AJ84" s="22">
        <v>1320.79</v>
      </c>
      <c r="AK84" s="287"/>
    </row>
    <row r="85" spans="1:37">
      <c r="A85" s="85"/>
      <c r="B85" s="142"/>
      <c r="C85" s="82"/>
      <c r="D85" s="82"/>
      <c r="E85" s="82"/>
      <c r="F85" s="82"/>
      <c r="G85" s="82"/>
      <c r="H85" s="82"/>
      <c r="I85" s="77">
        <v>32361</v>
      </c>
      <c r="J85" s="78" t="s">
        <v>334</v>
      </c>
      <c r="K85" s="63"/>
      <c r="L85" s="63"/>
      <c r="M85" s="63"/>
      <c r="N85" s="63"/>
      <c r="O85" s="63"/>
      <c r="P85" s="63"/>
      <c r="Q85" s="63"/>
      <c r="R85" s="63"/>
      <c r="S85" s="62"/>
      <c r="T85" s="63"/>
      <c r="U85" s="63"/>
      <c r="V85" s="76"/>
      <c r="W85" s="62"/>
      <c r="X85" s="75">
        <v>4000</v>
      </c>
      <c r="Y85" s="75">
        <v>1000</v>
      </c>
      <c r="Z85" s="75">
        <v>0</v>
      </c>
      <c r="AA85" s="75">
        <v>5000</v>
      </c>
      <c r="AB85" s="75"/>
      <c r="AC85" s="75">
        <v>5000</v>
      </c>
      <c r="AD85" s="75">
        <v>5000</v>
      </c>
      <c r="AE85" s="75"/>
      <c r="AF85" s="75"/>
      <c r="AG85" s="88">
        <f t="shared" si="47"/>
        <v>5000</v>
      </c>
      <c r="AH85" s="81">
        <v>110</v>
      </c>
      <c r="AI85" s="75">
        <v>5000</v>
      </c>
      <c r="AJ85" s="22">
        <v>310</v>
      </c>
      <c r="AK85" s="287">
        <f t="shared" si="48"/>
        <v>6.2</v>
      </c>
    </row>
    <row r="86" spans="1:37">
      <c r="A86" s="85"/>
      <c r="B86" s="142"/>
      <c r="C86" s="82"/>
      <c r="D86" s="82"/>
      <c r="E86" s="82"/>
      <c r="F86" s="82"/>
      <c r="G86" s="82"/>
      <c r="H86" s="82"/>
      <c r="I86" s="77">
        <v>32369</v>
      </c>
      <c r="J86" s="78" t="s">
        <v>310</v>
      </c>
      <c r="K86" s="63"/>
      <c r="L86" s="63"/>
      <c r="M86" s="63"/>
      <c r="N86" s="63"/>
      <c r="O86" s="63"/>
      <c r="P86" s="63"/>
      <c r="Q86" s="63"/>
      <c r="R86" s="63"/>
      <c r="S86" s="62"/>
      <c r="T86" s="63"/>
      <c r="U86" s="63"/>
      <c r="V86" s="76"/>
      <c r="W86" s="62"/>
      <c r="X86" s="75"/>
      <c r="Y86" s="75">
        <v>10000</v>
      </c>
      <c r="Z86" s="75">
        <v>20000</v>
      </c>
      <c r="AA86" s="75">
        <v>20000</v>
      </c>
      <c r="AB86" s="81">
        <v>1518.13</v>
      </c>
      <c r="AC86" s="75">
        <v>20000</v>
      </c>
      <c r="AD86" s="75">
        <v>20000</v>
      </c>
      <c r="AE86" s="75"/>
      <c r="AF86" s="75"/>
      <c r="AG86" s="88">
        <f t="shared" si="47"/>
        <v>20000</v>
      </c>
      <c r="AH86" s="81">
        <v>800</v>
      </c>
      <c r="AI86" s="75">
        <v>15000</v>
      </c>
      <c r="AJ86" s="22">
        <v>0</v>
      </c>
      <c r="AK86" s="287">
        <f t="shared" si="48"/>
        <v>0</v>
      </c>
    </row>
    <row r="87" spans="1:37">
      <c r="A87" s="85"/>
      <c r="B87" s="142"/>
      <c r="C87" s="82"/>
      <c r="D87" s="82"/>
      <c r="E87" s="82"/>
      <c r="F87" s="82"/>
      <c r="G87" s="82"/>
      <c r="H87" s="82"/>
      <c r="I87" s="77">
        <v>32371</v>
      </c>
      <c r="J87" s="78" t="s">
        <v>233</v>
      </c>
      <c r="K87" s="63">
        <v>0</v>
      </c>
      <c r="L87" s="63">
        <v>5000</v>
      </c>
      <c r="M87" s="63">
        <v>5000</v>
      </c>
      <c r="N87" s="63">
        <v>33000</v>
      </c>
      <c r="O87" s="63">
        <v>33000</v>
      </c>
      <c r="P87" s="63">
        <v>30000</v>
      </c>
      <c r="Q87" s="63">
        <v>30000</v>
      </c>
      <c r="R87" s="63">
        <v>9974.4500000000007</v>
      </c>
      <c r="S87" s="63">
        <v>30000</v>
      </c>
      <c r="T87" s="63">
        <v>5279.5</v>
      </c>
      <c r="U87" s="63"/>
      <c r="V87" s="76">
        <f t="shared" ref="V87:V154" si="50">S87/P87*100</f>
        <v>100</v>
      </c>
      <c r="W87" s="62">
        <v>20000</v>
      </c>
      <c r="X87" s="75">
        <v>20000</v>
      </c>
      <c r="Y87" s="75">
        <v>20000</v>
      </c>
      <c r="Z87" s="75">
        <v>30000</v>
      </c>
      <c r="AA87" s="75">
        <v>20000</v>
      </c>
      <c r="AB87" s="75">
        <v>11679.55</v>
      </c>
      <c r="AC87" s="75">
        <v>25000</v>
      </c>
      <c r="AD87" s="75">
        <v>40000</v>
      </c>
      <c r="AE87" s="75"/>
      <c r="AF87" s="75"/>
      <c r="AG87" s="88">
        <f t="shared" si="47"/>
        <v>40000</v>
      </c>
      <c r="AH87" s="81">
        <v>49477.21</v>
      </c>
      <c r="AI87" s="75">
        <v>50000</v>
      </c>
      <c r="AJ87" s="22">
        <v>4479.17</v>
      </c>
      <c r="AK87" s="287">
        <f t="shared" si="48"/>
        <v>8.9583400000000015</v>
      </c>
    </row>
    <row r="88" spans="1:37">
      <c r="A88" s="85"/>
      <c r="B88" s="142"/>
      <c r="C88" s="82"/>
      <c r="D88" s="82"/>
      <c r="E88" s="82"/>
      <c r="F88" s="82"/>
      <c r="G88" s="82"/>
      <c r="H88" s="82"/>
      <c r="I88" s="77">
        <v>32371</v>
      </c>
      <c r="J88" s="78" t="s">
        <v>336</v>
      </c>
      <c r="K88" s="63"/>
      <c r="L88" s="63"/>
      <c r="M88" s="63"/>
      <c r="N88" s="63"/>
      <c r="O88" s="63"/>
      <c r="P88" s="63"/>
      <c r="Q88" s="63"/>
      <c r="R88" s="63"/>
      <c r="S88" s="63">
        <v>20000</v>
      </c>
      <c r="T88" s="63">
        <v>1250</v>
      </c>
      <c r="U88" s="63"/>
      <c r="V88" s="76" t="e">
        <f t="shared" si="50"/>
        <v>#DIV/0!</v>
      </c>
      <c r="W88" s="62">
        <v>20000</v>
      </c>
      <c r="X88" s="75">
        <v>25000</v>
      </c>
      <c r="Y88" s="75">
        <v>25000</v>
      </c>
      <c r="Z88" s="75">
        <v>25000</v>
      </c>
      <c r="AA88" s="75">
        <v>25000</v>
      </c>
      <c r="AB88" s="81">
        <v>12455.36</v>
      </c>
      <c r="AC88" s="75">
        <v>25000</v>
      </c>
      <c r="AD88" s="75">
        <v>25000</v>
      </c>
      <c r="AE88" s="75"/>
      <c r="AF88" s="75"/>
      <c r="AG88" s="88">
        <f t="shared" si="47"/>
        <v>25000</v>
      </c>
      <c r="AH88" s="81"/>
      <c r="AI88" s="75">
        <v>10500</v>
      </c>
      <c r="AJ88" s="22">
        <v>9827.7000000000007</v>
      </c>
      <c r="AK88" s="287">
        <f t="shared" si="48"/>
        <v>93.59714285714287</v>
      </c>
    </row>
    <row r="89" spans="1:37">
      <c r="A89" s="85"/>
      <c r="B89" s="142"/>
      <c r="C89" s="82"/>
      <c r="D89" s="82"/>
      <c r="E89" s="82"/>
      <c r="F89" s="82"/>
      <c r="G89" s="82"/>
      <c r="H89" s="82"/>
      <c r="I89" s="77">
        <v>32371</v>
      </c>
      <c r="J89" s="78" t="s">
        <v>284</v>
      </c>
      <c r="K89" s="63"/>
      <c r="L89" s="63"/>
      <c r="M89" s="63"/>
      <c r="N89" s="63"/>
      <c r="O89" s="63"/>
      <c r="P89" s="63"/>
      <c r="Q89" s="63"/>
      <c r="R89" s="63"/>
      <c r="S89" s="63">
        <v>20000</v>
      </c>
      <c r="T89" s="63"/>
      <c r="U89" s="63"/>
      <c r="V89" s="76" t="e">
        <f t="shared" si="50"/>
        <v>#DIV/0!</v>
      </c>
      <c r="W89" s="62">
        <v>50000</v>
      </c>
      <c r="X89" s="75">
        <v>54000</v>
      </c>
      <c r="Y89" s="75">
        <v>110000</v>
      </c>
      <c r="Z89" s="75">
        <v>110000</v>
      </c>
      <c r="AA89" s="75">
        <v>150000</v>
      </c>
      <c r="AB89" s="81"/>
      <c r="AC89" s="75">
        <v>150000</v>
      </c>
      <c r="AD89" s="75">
        <v>50000</v>
      </c>
      <c r="AE89" s="75"/>
      <c r="AF89" s="75"/>
      <c r="AG89" s="88">
        <f t="shared" si="47"/>
        <v>50000</v>
      </c>
      <c r="AH89" s="75">
        <v>21750</v>
      </c>
      <c r="AI89" s="75">
        <v>100000</v>
      </c>
      <c r="AJ89" s="22">
        <v>2750</v>
      </c>
      <c r="AK89" s="287">
        <f t="shared" si="48"/>
        <v>2.75</v>
      </c>
    </row>
    <row r="90" spans="1:37">
      <c r="A90" s="85"/>
      <c r="B90" s="142"/>
      <c r="C90" s="82"/>
      <c r="D90" s="82"/>
      <c r="E90" s="82"/>
      <c r="F90" s="82"/>
      <c r="G90" s="82"/>
      <c r="H90" s="82"/>
      <c r="I90" s="77">
        <v>32371</v>
      </c>
      <c r="J90" s="78" t="s">
        <v>337</v>
      </c>
      <c r="K90" s="63"/>
      <c r="L90" s="63"/>
      <c r="M90" s="63"/>
      <c r="N90" s="63"/>
      <c r="O90" s="63"/>
      <c r="P90" s="63"/>
      <c r="Q90" s="63"/>
      <c r="R90" s="63"/>
      <c r="S90" s="63">
        <v>100000</v>
      </c>
      <c r="T90" s="63"/>
      <c r="U90" s="63"/>
      <c r="V90" s="76" t="e">
        <f t="shared" si="50"/>
        <v>#DIV/0!</v>
      </c>
      <c r="W90" s="62">
        <v>0</v>
      </c>
      <c r="X90" s="75">
        <v>11000</v>
      </c>
      <c r="Y90" s="75">
        <v>10000</v>
      </c>
      <c r="Z90" s="75">
        <v>12000</v>
      </c>
      <c r="AA90" s="75"/>
      <c r="AB90" s="75"/>
      <c r="AC90" s="75"/>
      <c r="AD90" s="75">
        <v>0</v>
      </c>
      <c r="AE90" s="75"/>
      <c r="AF90" s="75"/>
      <c r="AG90" s="88">
        <f t="shared" si="47"/>
        <v>0</v>
      </c>
      <c r="AH90" s="75"/>
      <c r="AI90" s="75">
        <v>15000</v>
      </c>
      <c r="AJ90" s="22">
        <v>0</v>
      </c>
      <c r="AK90" s="287">
        <f t="shared" si="48"/>
        <v>0</v>
      </c>
    </row>
    <row r="91" spans="1:37" hidden="1">
      <c r="A91" s="85"/>
      <c r="B91" s="142"/>
      <c r="C91" s="82"/>
      <c r="D91" s="82"/>
      <c r="E91" s="82"/>
      <c r="F91" s="82"/>
      <c r="G91" s="82"/>
      <c r="H91" s="82"/>
      <c r="I91" s="77">
        <v>32371</v>
      </c>
      <c r="J91" s="78" t="s">
        <v>356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76"/>
      <c r="W91" s="62"/>
      <c r="X91" s="75"/>
      <c r="Y91" s="75"/>
      <c r="Z91" s="75">
        <v>16000</v>
      </c>
      <c r="AA91" s="75"/>
      <c r="AB91" s="75">
        <v>15625</v>
      </c>
      <c r="AC91" s="75"/>
      <c r="AD91" s="75">
        <v>0</v>
      </c>
      <c r="AE91" s="75"/>
      <c r="AF91" s="75"/>
      <c r="AG91" s="88">
        <f t="shared" si="47"/>
        <v>0</v>
      </c>
      <c r="AH91" s="75"/>
      <c r="AI91" s="75">
        <v>0</v>
      </c>
      <c r="AJ91" s="22">
        <v>0</v>
      </c>
      <c r="AK91" s="287" t="e">
        <f t="shared" si="48"/>
        <v>#DIV/0!</v>
      </c>
    </row>
    <row r="92" spans="1:37">
      <c r="A92" s="85"/>
      <c r="B92" s="142"/>
      <c r="C92" s="82"/>
      <c r="D92" s="82"/>
      <c r="E92" s="82"/>
      <c r="F92" s="82"/>
      <c r="G92" s="82"/>
      <c r="H92" s="82"/>
      <c r="I92" s="77">
        <v>32371</v>
      </c>
      <c r="J92" s="78" t="s">
        <v>494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76"/>
      <c r="W92" s="62"/>
      <c r="X92" s="75"/>
      <c r="Y92" s="75"/>
      <c r="Z92" s="75"/>
      <c r="AA92" s="75"/>
      <c r="AB92" s="75"/>
      <c r="AC92" s="75"/>
      <c r="AD92" s="75"/>
      <c r="AE92" s="75"/>
      <c r="AF92" s="75"/>
      <c r="AG92" s="88"/>
      <c r="AH92" s="75"/>
      <c r="AI92" s="75">
        <v>20000</v>
      </c>
      <c r="AJ92" s="22">
        <v>16675</v>
      </c>
      <c r="AK92" s="287">
        <f t="shared" si="48"/>
        <v>83.375</v>
      </c>
    </row>
    <row r="93" spans="1:37">
      <c r="A93" s="85"/>
      <c r="B93" s="142"/>
      <c r="C93" s="82"/>
      <c r="D93" s="82"/>
      <c r="E93" s="82"/>
      <c r="F93" s="82"/>
      <c r="G93" s="82"/>
      <c r="H93" s="82"/>
      <c r="I93" s="77">
        <v>32371</v>
      </c>
      <c r="J93" s="78" t="s">
        <v>416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76"/>
      <c r="W93" s="62"/>
      <c r="X93" s="75"/>
      <c r="Y93" s="75"/>
      <c r="Z93" s="75"/>
      <c r="AA93" s="75"/>
      <c r="AB93" s="75"/>
      <c r="AC93" s="75"/>
      <c r="AD93" s="75">
        <v>16000</v>
      </c>
      <c r="AE93" s="75"/>
      <c r="AF93" s="75"/>
      <c r="AG93" s="88">
        <f t="shared" si="47"/>
        <v>16000</v>
      </c>
      <c r="AH93" s="75">
        <v>7875</v>
      </c>
      <c r="AI93" s="75">
        <v>16000</v>
      </c>
      <c r="AJ93" s="22">
        <v>0</v>
      </c>
      <c r="AK93" s="287">
        <f t="shared" si="48"/>
        <v>0</v>
      </c>
    </row>
    <row r="94" spans="1:37">
      <c r="A94" s="85"/>
      <c r="B94" s="142"/>
      <c r="C94" s="82"/>
      <c r="D94" s="82"/>
      <c r="E94" s="82"/>
      <c r="F94" s="82"/>
      <c r="G94" s="82"/>
      <c r="H94" s="82"/>
      <c r="I94" s="77">
        <v>32371</v>
      </c>
      <c r="J94" s="78" t="s">
        <v>513</v>
      </c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76"/>
      <c r="W94" s="62"/>
      <c r="X94" s="75"/>
      <c r="Y94" s="75"/>
      <c r="Z94" s="75"/>
      <c r="AA94" s="75"/>
      <c r="AB94" s="75"/>
      <c r="AC94" s="75"/>
      <c r="AD94" s="75"/>
      <c r="AE94" s="75"/>
      <c r="AF94" s="75"/>
      <c r="AG94" s="88"/>
      <c r="AH94" s="75"/>
      <c r="AI94" s="75"/>
      <c r="AJ94" s="22">
        <v>12500</v>
      </c>
      <c r="AK94" s="287"/>
    </row>
    <row r="95" spans="1:37" hidden="1">
      <c r="A95" s="85"/>
      <c r="B95" s="142"/>
      <c r="C95" s="82"/>
      <c r="D95" s="82"/>
      <c r="E95" s="82"/>
      <c r="F95" s="82"/>
      <c r="G95" s="82"/>
      <c r="H95" s="82"/>
      <c r="I95" s="77">
        <v>32371</v>
      </c>
      <c r="J95" s="78" t="s">
        <v>357</v>
      </c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76"/>
      <c r="W95" s="62"/>
      <c r="X95" s="75"/>
      <c r="Y95" s="75"/>
      <c r="Z95" s="75">
        <v>8000</v>
      </c>
      <c r="AA95" s="75"/>
      <c r="AB95" s="75">
        <v>8000</v>
      </c>
      <c r="AC95" s="75"/>
      <c r="AD95" s="75">
        <v>0</v>
      </c>
      <c r="AE95" s="75"/>
      <c r="AF95" s="75"/>
      <c r="AG95" s="88">
        <f t="shared" si="47"/>
        <v>0</v>
      </c>
      <c r="AH95" s="75"/>
      <c r="AI95" s="75">
        <v>0</v>
      </c>
      <c r="AJ95" s="22">
        <v>0</v>
      </c>
      <c r="AK95" s="287" t="e">
        <f t="shared" si="48"/>
        <v>#DIV/0!</v>
      </c>
    </row>
    <row r="96" spans="1:37">
      <c r="A96" s="85"/>
      <c r="B96" s="142"/>
      <c r="C96" s="82"/>
      <c r="D96" s="82"/>
      <c r="E96" s="82"/>
      <c r="F96" s="82"/>
      <c r="G96" s="82"/>
      <c r="H96" s="82"/>
      <c r="I96" s="77">
        <v>32371</v>
      </c>
      <c r="J96" s="78" t="s">
        <v>68</v>
      </c>
      <c r="K96" s="63">
        <v>64384.46</v>
      </c>
      <c r="L96" s="63">
        <v>55000</v>
      </c>
      <c r="M96" s="63">
        <v>55000</v>
      </c>
      <c r="N96" s="63">
        <v>45000</v>
      </c>
      <c r="O96" s="63">
        <v>45000</v>
      </c>
      <c r="P96" s="63">
        <v>40000</v>
      </c>
      <c r="Q96" s="63">
        <v>40000</v>
      </c>
      <c r="R96" s="63">
        <v>10370</v>
      </c>
      <c r="S96" s="63">
        <v>40000</v>
      </c>
      <c r="T96" s="63">
        <v>10000</v>
      </c>
      <c r="U96" s="63"/>
      <c r="V96" s="76">
        <f t="shared" si="50"/>
        <v>100</v>
      </c>
      <c r="W96" s="62">
        <v>30000</v>
      </c>
      <c r="X96" s="75">
        <v>30000</v>
      </c>
      <c r="Y96" s="75">
        <v>30000</v>
      </c>
      <c r="Z96" s="75">
        <v>30000</v>
      </c>
      <c r="AA96" s="75">
        <v>50000</v>
      </c>
      <c r="AB96" s="75">
        <v>8250</v>
      </c>
      <c r="AC96" s="75">
        <v>45000</v>
      </c>
      <c r="AD96" s="75">
        <v>80000</v>
      </c>
      <c r="AE96" s="75"/>
      <c r="AF96" s="75"/>
      <c r="AG96" s="88">
        <f t="shared" si="47"/>
        <v>80000</v>
      </c>
      <c r="AH96" s="75">
        <v>81442.44</v>
      </c>
      <c r="AI96" s="75">
        <v>90000</v>
      </c>
      <c r="AJ96" s="22">
        <v>15000</v>
      </c>
      <c r="AK96" s="287">
        <f t="shared" si="48"/>
        <v>16.666666666666664</v>
      </c>
    </row>
    <row r="97" spans="1:37">
      <c r="A97" s="85"/>
      <c r="B97" s="142"/>
      <c r="C97" s="82"/>
      <c r="D97" s="82"/>
      <c r="E97" s="82"/>
      <c r="F97" s="82"/>
      <c r="G97" s="82"/>
      <c r="H97" s="82"/>
      <c r="I97" s="77">
        <v>32381</v>
      </c>
      <c r="J97" s="78" t="s">
        <v>279</v>
      </c>
      <c r="K97" s="63"/>
      <c r="L97" s="63"/>
      <c r="M97" s="63"/>
      <c r="N97" s="63">
        <v>2000</v>
      </c>
      <c r="O97" s="63">
        <v>2000</v>
      </c>
      <c r="P97" s="63">
        <v>4000</v>
      </c>
      <c r="Q97" s="63">
        <v>4000</v>
      </c>
      <c r="R97" s="63">
        <v>1875</v>
      </c>
      <c r="S97" s="63">
        <v>4000</v>
      </c>
      <c r="T97" s="63">
        <v>1875</v>
      </c>
      <c r="U97" s="63"/>
      <c r="V97" s="76">
        <f t="shared" si="50"/>
        <v>100</v>
      </c>
      <c r="W97" s="62">
        <v>4000</v>
      </c>
      <c r="X97" s="75">
        <v>4000</v>
      </c>
      <c r="Y97" s="75">
        <v>4000</v>
      </c>
      <c r="Z97" s="75">
        <v>4000</v>
      </c>
      <c r="AA97" s="75">
        <v>4000</v>
      </c>
      <c r="AB97" s="75">
        <v>1875</v>
      </c>
      <c r="AC97" s="75">
        <v>4000</v>
      </c>
      <c r="AD97" s="75">
        <v>4000</v>
      </c>
      <c r="AE97" s="75"/>
      <c r="AF97" s="75"/>
      <c r="AG97" s="88">
        <f t="shared" si="47"/>
        <v>4000</v>
      </c>
      <c r="AH97" s="75">
        <v>3125</v>
      </c>
      <c r="AI97" s="75">
        <v>4000</v>
      </c>
      <c r="AJ97" s="22">
        <v>1875</v>
      </c>
      <c r="AK97" s="287">
        <f t="shared" si="48"/>
        <v>46.875</v>
      </c>
    </row>
    <row r="98" spans="1:37">
      <c r="A98" s="85"/>
      <c r="B98" s="142"/>
      <c r="C98" s="82"/>
      <c r="D98" s="82"/>
      <c r="E98" s="82"/>
      <c r="F98" s="82"/>
      <c r="G98" s="82"/>
      <c r="H98" s="82"/>
      <c r="I98" s="77">
        <v>32382</v>
      </c>
      <c r="J98" s="78" t="s">
        <v>415</v>
      </c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76"/>
      <c r="W98" s="62"/>
      <c r="X98" s="75"/>
      <c r="Y98" s="75"/>
      <c r="Z98" s="75"/>
      <c r="AA98" s="75"/>
      <c r="AB98" s="75"/>
      <c r="AC98" s="75"/>
      <c r="AD98" s="75">
        <v>15000</v>
      </c>
      <c r="AE98" s="75"/>
      <c r="AF98" s="75"/>
      <c r="AG98" s="88">
        <f t="shared" si="47"/>
        <v>15000</v>
      </c>
      <c r="AH98" s="75">
        <v>9275</v>
      </c>
      <c r="AI98" s="75">
        <v>18000</v>
      </c>
      <c r="AJ98" s="22">
        <v>8512.5</v>
      </c>
      <c r="AK98" s="287">
        <f t="shared" si="48"/>
        <v>47.291666666666664</v>
      </c>
    </row>
    <row r="99" spans="1:37">
      <c r="A99" s="85"/>
      <c r="B99" s="142"/>
      <c r="C99" s="82"/>
      <c r="D99" s="82"/>
      <c r="E99" s="82"/>
      <c r="F99" s="82"/>
      <c r="G99" s="82"/>
      <c r="H99" s="82"/>
      <c r="I99" s="77">
        <v>32391</v>
      </c>
      <c r="J99" s="78" t="s">
        <v>330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76"/>
      <c r="W99" s="62"/>
      <c r="X99" s="75">
        <v>30000</v>
      </c>
      <c r="Y99" s="75">
        <v>30000</v>
      </c>
      <c r="Z99" s="75">
        <v>30000</v>
      </c>
      <c r="AA99" s="75">
        <v>35000</v>
      </c>
      <c r="AB99" s="75">
        <v>12991.63</v>
      </c>
      <c r="AC99" s="75">
        <v>35000</v>
      </c>
      <c r="AD99" s="75">
        <v>35000</v>
      </c>
      <c r="AE99" s="75"/>
      <c r="AF99" s="75"/>
      <c r="AG99" s="88">
        <f t="shared" si="47"/>
        <v>35000</v>
      </c>
      <c r="AH99" s="75">
        <v>21496.959999999999</v>
      </c>
      <c r="AI99" s="75">
        <v>35000</v>
      </c>
      <c r="AJ99" s="22">
        <v>4984.59</v>
      </c>
      <c r="AK99" s="287">
        <f t="shared" si="48"/>
        <v>14.241685714285715</v>
      </c>
    </row>
    <row r="100" spans="1:37">
      <c r="A100" s="85"/>
      <c r="B100" s="142"/>
      <c r="C100" s="82"/>
      <c r="D100" s="82"/>
      <c r="E100" s="82"/>
      <c r="F100" s="82"/>
      <c r="G100" s="82"/>
      <c r="H100" s="82"/>
      <c r="I100" s="77">
        <v>32391</v>
      </c>
      <c r="J100" s="78" t="s">
        <v>69</v>
      </c>
      <c r="K100" s="63">
        <v>0</v>
      </c>
      <c r="L100" s="63">
        <v>0</v>
      </c>
      <c r="M100" s="63">
        <v>0</v>
      </c>
      <c r="N100" s="63">
        <v>5000</v>
      </c>
      <c r="O100" s="63">
        <v>5000</v>
      </c>
      <c r="P100" s="63">
        <v>5000</v>
      </c>
      <c r="Q100" s="63">
        <v>5000</v>
      </c>
      <c r="R100" s="63"/>
      <c r="S100" s="63">
        <v>3000</v>
      </c>
      <c r="T100" s="63"/>
      <c r="U100" s="63"/>
      <c r="V100" s="76">
        <f t="shared" si="50"/>
        <v>60</v>
      </c>
      <c r="W100" s="62">
        <v>3000</v>
      </c>
      <c r="X100" s="75">
        <v>3000</v>
      </c>
      <c r="Y100" s="75">
        <v>5000</v>
      </c>
      <c r="Z100" s="75">
        <v>5000</v>
      </c>
      <c r="AA100" s="75">
        <v>5000</v>
      </c>
      <c r="AB100" s="75"/>
      <c r="AC100" s="75">
        <v>5000</v>
      </c>
      <c r="AD100" s="75">
        <v>5000</v>
      </c>
      <c r="AE100" s="75"/>
      <c r="AF100" s="75"/>
      <c r="AG100" s="88">
        <f t="shared" si="47"/>
        <v>5000</v>
      </c>
      <c r="AH100" s="75"/>
      <c r="AI100" s="75">
        <v>5000</v>
      </c>
      <c r="AJ100" s="22">
        <v>0</v>
      </c>
      <c r="AK100" s="287">
        <f t="shared" si="48"/>
        <v>0</v>
      </c>
    </row>
    <row r="101" spans="1:37">
      <c r="A101" s="85"/>
      <c r="B101" s="142"/>
      <c r="C101" s="82"/>
      <c r="D101" s="82"/>
      <c r="E101" s="82"/>
      <c r="F101" s="82"/>
      <c r="G101" s="82"/>
      <c r="H101" s="82"/>
      <c r="I101" s="77">
        <v>32394</v>
      </c>
      <c r="J101" s="78" t="s">
        <v>234</v>
      </c>
      <c r="K101" s="63"/>
      <c r="L101" s="63"/>
      <c r="M101" s="63"/>
      <c r="N101" s="63">
        <v>2000</v>
      </c>
      <c r="O101" s="63">
        <v>2000</v>
      </c>
      <c r="P101" s="63">
        <v>2000</v>
      </c>
      <c r="Q101" s="63">
        <v>2000</v>
      </c>
      <c r="R101" s="63"/>
      <c r="S101" s="63">
        <v>2000</v>
      </c>
      <c r="T101" s="63"/>
      <c r="U101" s="63"/>
      <c r="V101" s="76">
        <f t="shared" si="50"/>
        <v>100</v>
      </c>
      <c r="W101" s="62">
        <v>2000</v>
      </c>
      <c r="X101" s="75">
        <v>2000</v>
      </c>
      <c r="Y101" s="75">
        <v>2000</v>
      </c>
      <c r="Z101" s="75">
        <v>3000</v>
      </c>
      <c r="AA101" s="75">
        <v>2000</v>
      </c>
      <c r="AB101" s="75"/>
      <c r="AC101" s="75">
        <v>2000</v>
      </c>
      <c r="AD101" s="75">
        <v>2000</v>
      </c>
      <c r="AE101" s="75"/>
      <c r="AF101" s="75"/>
      <c r="AG101" s="88">
        <f t="shared" si="47"/>
        <v>2000</v>
      </c>
      <c r="AH101" s="75"/>
      <c r="AI101" s="75">
        <v>2000</v>
      </c>
      <c r="AJ101" s="22">
        <v>0</v>
      </c>
      <c r="AK101" s="287">
        <f t="shared" si="48"/>
        <v>0</v>
      </c>
    </row>
    <row r="102" spans="1:37">
      <c r="A102" s="85"/>
      <c r="B102" s="142"/>
      <c r="C102" s="82"/>
      <c r="D102" s="82"/>
      <c r="E102" s="82"/>
      <c r="F102" s="82"/>
      <c r="G102" s="82"/>
      <c r="H102" s="82"/>
      <c r="I102" s="77">
        <v>32399</v>
      </c>
      <c r="J102" s="78" t="s">
        <v>324</v>
      </c>
      <c r="K102" s="63"/>
      <c r="L102" s="63"/>
      <c r="M102" s="63"/>
      <c r="N102" s="63">
        <v>5000</v>
      </c>
      <c r="O102" s="63">
        <v>5000</v>
      </c>
      <c r="P102" s="63">
        <v>5000</v>
      </c>
      <c r="Q102" s="63">
        <v>5000</v>
      </c>
      <c r="R102" s="63">
        <v>6000</v>
      </c>
      <c r="S102" s="62">
        <v>6000</v>
      </c>
      <c r="T102" s="63"/>
      <c r="U102" s="63"/>
      <c r="V102" s="76">
        <f t="shared" si="50"/>
        <v>120</v>
      </c>
      <c r="W102" s="62">
        <v>6000</v>
      </c>
      <c r="X102" s="75">
        <v>0</v>
      </c>
      <c r="Y102" s="75">
        <v>10000</v>
      </c>
      <c r="Z102" s="75">
        <v>10000</v>
      </c>
      <c r="AA102" s="75">
        <v>10000</v>
      </c>
      <c r="AB102" s="75"/>
      <c r="AC102" s="75">
        <v>10000</v>
      </c>
      <c r="AD102" s="75">
        <v>10000</v>
      </c>
      <c r="AE102" s="75"/>
      <c r="AF102" s="75"/>
      <c r="AG102" s="88">
        <f t="shared" si="47"/>
        <v>10000</v>
      </c>
      <c r="AH102" s="75"/>
      <c r="AI102" s="75">
        <v>10000</v>
      </c>
      <c r="AJ102" s="22">
        <v>0</v>
      </c>
      <c r="AK102" s="287">
        <f t="shared" si="48"/>
        <v>0</v>
      </c>
    </row>
    <row r="103" spans="1:37">
      <c r="A103" s="85"/>
      <c r="B103" s="142" t="s">
        <v>85</v>
      </c>
      <c r="C103" s="82"/>
      <c r="D103" s="82"/>
      <c r="E103" s="82"/>
      <c r="F103" s="82"/>
      <c r="G103" s="82"/>
      <c r="H103" s="82"/>
      <c r="I103" s="77">
        <v>329</v>
      </c>
      <c r="J103" s="78" t="s">
        <v>17</v>
      </c>
      <c r="K103" s="63">
        <f>SUM(K106:K106)</f>
        <v>247013.43</v>
      </c>
      <c r="L103" s="63">
        <f>SUM(L106:L106)</f>
        <v>44500</v>
      </c>
      <c r="M103" s="63">
        <f>SUM(M106:M106)</f>
        <v>44500</v>
      </c>
      <c r="N103" s="63">
        <f t="shared" ref="N103:X103" si="51">SUM(N104:N107)</f>
        <v>21000</v>
      </c>
      <c r="O103" s="63">
        <f t="shared" si="51"/>
        <v>21000</v>
      </c>
      <c r="P103" s="63">
        <f t="shared" si="51"/>
        <v>21362</v>
      </c>
      <c r="Q103" s="63">
        <f t="shared" si="51"/>
        <v>21362</v>
      </c>
      <c r="R103" s="63">
        <f t="shared" si="51"/>
        <v>15900.84</v>
      </c>
      <c r="S103" s="63">
        <f t="shared" si="51"/>
        <v>25000</v>
      </c>
      <c r="T103" s="63">
        <f t="shared" si="51"/>
        <v>8027.64</v>
      </c>
      <c r="U103" s="63">
        <f t="shared" si="51"/>
        <v>0</v>
      </c>
      <c r="V103" s="63">
        <f t="shared" si="51"/>
        <v>257.18327569946558</v>
      </c>
      <c r="W103" s="63">
        <f t="shared" si="51"/>
        <v>44000</v>
      </c>
      <c r="X103" s="63">
        <f t="shared" si="51"/>
        <v>95700</v>
      </c>
      <c r="Y103" s="63">
        <f>SUM(Y104:Y108)</f>
        <v>142296</v>
      </c>
      <c r="Z103" s="63">
        <f>SUM(Z104:Z108)</f>
        <v>1169004</v>
      </c>
      <c r="AA103" s="63">
        <f t="shared" ref="AA103:AJ103" si="52">SUM(AA104:AA108)</f>
        <v>158000</v>
      </c>
      <c r="AB103" s="63">
        <f t="shared" si="52"/>
        <v>26230.639999999999</v>
      </c>
      <c r="AC103" s="63">
        <f t="shared" si="52"/>
        <v>228000</v>
      </c>
      <c r="AD103" s="63">
        <f t="shared" si="52"/>
        <v>80500</v>
      </c>
      <c r="AE103" s="63">
        <f t="shared" si="52"/>
        <v>0</v>
      </c>
      <c r="AF103" s="63">
        <f t="shared" si="52"/>
        <v>0</v>
      </c>
      <c r="AG103" s="63">
        <f t="shared" si="52"/>
        <v>80500</v>
      </c>
      <c r="AH103" s="63">
        <f t="shared" si="52"/>
        <v>36668.39</v>
      </c>
      <c r="AI103" s="63">
        <f t="shared" si="52"/>
        <v>224200</v>
      </c>
      <c r="AJ103" s="63">
        <f t="shared" si="52"/>
        <v>19146.150000000001</v>
      </c>
      <c r="AK103" s="287">
        <f t="shared" si="48"/>
        <v>8.5397636039250671</v>
      </c>
    </row>
    <row r="104" spans="1:37">
      <c r="A104" s="85"/>
      <c r="B104" s="142"/>
      <c r="C104" s="82"/>
      <c r="D104" s="82"/>
      <c r="E104" s="82"/>
      <c r="F104" s="82"/>
      <c r="G104" s="82"/>
      <c r="H104" s="82"/>
      <c r="I104" s="77">
        <v>32931</v>
      </c>
      <c r="J104" s="78" t="s">
        <v>18</v>
      </c>
      <c r="K104" s="63"/>
      <c r="L104" s="63"/>
      <c r="M104" s="63"/>
      <c r="N104" s="63">
        <v>15000</v>
      </c>
      <c r="O104" s="63">
        <v>15000</v>
      </c>
      <c r="P104" s="63">
        <v>15000</v>
      </c>
      <c r="Q104" s="63">
        <v>15000</v>
      </c>
      <c r="R104" s="63">
        <v>6124.59</v>
      </c>
      <c r="S104" s="63">
        <v>15000</v>
      </c>
      <c r="T104" s="63">
        <v>4490.1400000000003</v>
      </c>
      <c r="U104" s="63"/>
      <c r="V104" s="76">
        <f t="shared" si="50"/>
        <v>100</v>
      </c>
      <c r="W104" s="62">
        <v>15000</v>
      </c>
      <c r="X104" s="75">
        <v>35000</v>
      </c>
      <c r="Y104" s="75">
        <v>35000</v>
      </c>
      <c r="Z104" s="75">
        <v>40000</v>
      </c>
      <c r="AA104" s="75">
        <v>35000</v>
      </c>
      <c r="AB104" s="81">
        <v>8714.75</v>
      </c>
      <c r="AC104" s="75">
        <v>35000</v>
      </c>
      <c r="AD104" s="75">
        <v>35000</v>
      </c>
      <c r="AE104" s="75"/>
      <c r="AF104" s="75"/>
      <c r="AG104" s="88">
        <f>SUM(AD104+AE104-AF104)</f>
        <v>35000</v>
      </c>
      <c r="AH104" s="75">
        <v>17082.95</v>
      </c>
      <c r="AI104" s="75">
        <v>40000</v>
      </c>
      <c r="AJ104" s="22">
        <v>5090.41</v>
      </c>
      <c r="AK104" s="287">
        <f t="shared" si="48"/>
        <v>12.726025</v>
      </c>
    </row>
    <row r="105" spans="1:37">
      <c r="A105" s="85"/>
      <c r="B105" s="142"/>
      <c r="C105" s="82"/>
      <c r="D105" s="82"/>
      <c r="E105" s="82"/>
      <c r="F105" s="82"/>
      <c r="G105" s="82"/>
      <c r="H105" s="82"/>
      <c r="I105" s="77">
        <v>32955</v>
      </c>
      <c r="J105" s="78" t="s">
        <v>306</v>
      </c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76"/>
      <c r="W105" s="62"/>
      <c r="X105" s="75">
        <v>15000</v>
      </c>
      <c r="Y105" s="75">
        <v>15000</v>
      </c>
      <c r="Z105" s="75">
        <v>15100</v>
      </c>
      <c r="AA105" s="75">
        <v>15000</v>
      </c>
      <c r="AB105" s="75">
        <v>6673.33</v>
      </c>
      <c r="AC105" s="75">
        <v>15000</v>
      </c>
      <c r="AD105" s="75">
        <v>15000</v>
      </c>
      <c r="AE105" s="75"/>
      <c r="AF105" s="75"/>
      <c r="AG105" s="88">
        <f t="shared" ref="AG105:AG108" si="53">SUM(AD105+AE105-AF105)</f>
        <v>15000</v>
      </c>
      <c r="AH105" s="75">
        <v>4781.25</v>
      </c>
      <c r="AI105" s="75">
        <v>10000</v>
      </c>
      <c r="AJ105" s="22">
        <v>4250</v>
      </c>
      <c r="AK105" s="287">
        <f t="shared" si="48"/>
        <v>42.5</v>
      </c>
    </row>
    <row r="106" spans="1:37">
      <c r="A106" s="85"/>
      <c r="B106" s="142"/>
      <c r="C106" s="82"/>
      <c r="D106" s="82"/>
      <c r="E106" s="82"/>
      <c r="F106" s="82"/>
      <c r="G106" s="82"/>
      <c r="H106" s="82"/>
      <c r="I106" s="77">
        <v>32991</v>
      </c>
      <c r="J106" s="78" t="s">
        <v>17</v>
      </c>
      <c r="K106" s="63">
        <v>247013.43</v>
      </c>
      <c r="L106" s="63">
        <v>44500</v>
      </c>
      <c r="M106" s="63">
        <v>44500</v>
      </c>
      <c r="N106" s="63">
        <v>6000</v>
      </c>
      <c r="O106" s="63">
        <v>6000</v>
      </c>
      <c r="P106" s="63">
        <v>6362</v>
      </c>
      <c r="Q106" s="63">
        <v>6362</v>
      </c>
      <c r="R106" s="63">
        <v>9776.25</v>
      </c>
      <c r="S106" s="63">
        <v>10000</v>
      </c>
      <c r="T106" s="63">
        <v>3537.5</v>
      </c>
      <c r="U106" s="63"/>
      <c r="V106" s="76">
        <f t="shared" si="50"/>
        <v>157.18327569946558</v>
      </c>
      <c r="W106" s="62">
        <v>29000</v>
      </c>
      <c r="X106" s="75">
        <v>45700</v>
      </c>
      <c r="Y106" s="75">
        <v>85296</v>
      </c>
      <c r="Z106" s="75">
        <v>85296</v>
      </c>
      <c r="AA106" s="75">
        <v>100000</v>
      </c>
      <c r="AB106" s="75">
        <v>8834.98</v>
      </c>
      <c r="AC106" s="75">
        <v>100000</v>
      </c>
      <c r="AD106" s="75">
        <v>22500</v>
      </c>
      <c r="AE106" s="75"/>
      <c r="AF106" s="75"/>
      <c r="AG106" s="88">
        <f t="shared" si="53"/>
        <v>22500</v>
      </c>
      <c r="AH106" s="75">
        <v>11584.19</v>
      </c>
      <c r="AI106" s="75">
        <v>100000</v>
      </c>
      <c r="AJ106" s="22">
        <v>8569.4500000000007</v>
      </c>
      <c r="AK106" s="287">
        <f t="shared" si="48"/>
        <v>8.5694499999999998</v>
      </c>
    </row>
    <row r="107" spans="1:37">
      <c r="A107" s="85"/>
      <c r="B107" s="142"/>
      <c r="C107" s="82"/>
      <c r="D107" s="82"/>
      <c r="E107" s="82"/>
      <c r="F107" s="82"/>
      <c r="G107" s="82"/>
      <c r="H107" s="82"/>
      <c r="I107" s="77">
        <v>32991</v>
      </c>
      <c r="J107" s="78" t="s">
        <v>359</v>
      </c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76"/>
      <c r="W107" s="62"/>
      <c r="X107" s="75"/>
      <c r="Y107" s="75">
        <v>7000</v>
      </c>
      <c r="Z107" s="75">
        <v>7000</v>
      </c>
      <c r="AA107" s="75">
        <v>8000</v>
      </c>
      <c r="AB107" s="75">
        <v>2007.58</v>
      </c>
      <c r="AC107" s="75">
        <v>8000</v>
      </c>
      <c r="AD107" s="75">
        <v>8000</v>
      </c>
      <c r="AE107" s="75"/>
      <c r="AF107" s="75"/>
      <c r="AG107" s="88">
        <f t="shared" si="53"/>
        <v>8000</v>
      </c>
      <c r="AH107" s="75">
        <v>3220</v>
      </c>
      <c r="AI107" s="75">
        <v>8000</v>
      </c>
      <c r="AJ107" s="22">
        <v>1236.29</v>
      </c>
      <c r="AK107" s="287">
        <f t="shared" si="48"/>
        <v>15.453624999999999</v>
      </c>
    </row>
    <row r="108" spans="1:37">
      <c r="A108" s="85"/>
      <c r="B108" s="142"/>
      <c r="C108" s="82"/>
      <c r="D108" s="82"/>
      <c r="E108" s="82"/>
      <c r="F108" s="82"/>
      <c r="G108" s="82"/>
      <c r="H108" s="82"/>
      <c r="I108" s="77">
        <v>32999</v>
      </c>
      <c r="J108" s="78" t="s">
        <v>367</v>
      </c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76"/>
      <c r="W108" s="62"/>
      <c r="X108" s="75"/>
      <c r="Y108" s="75"/>
      <c r="Z108" s="75">
        <v>1021608</v>
      </c>
      <c r="AA108" s="75">
        <v>0</v>
      </c>
      <c r="AB108" s="75"/>
      <c r="AC108" s="75">
        <v>70000</v>
      </c>
      <c r="AD108" s="75">
        <v>0</v>
      </c>
      <c r="AE108" s="75"/>
      <c r="AF108" s="75"/>
      <c r="AG108" s="88">
        <f t="shared" si="53"/>
        <v>0</v>
      </c>
      <c r="AH108" s="75"/>
      <c r="AI108" s="75">
        <v>66200</v>
      </c>
      <c r="AJ108" s="22">
        <v>0</v>
      </c>
      <c r="AK108" s="287">
        <f t="shared" si="48"/>
        <v>0</v>
      </c>
    </row>
    <row r="109" spans="1:37">
      <c r="A109" s="171" t="s">
        <v>265</v>
      </c>
      <c r="B109" s="178"/>
      <c r="C109" s="167"/>
      <c r="D109" s="167"/>
      <c r="E109" s="167"/>
      <c r="F109" s="167"/>
      <c r="G109" s="167"/>
      <c r="H109" s="167"/>
      <c r="I109" s="179" t="s">
        <v>29</v>
      </c>
      <c r="J109" s="180" t="s">
        <v>35</v>
      </c>
      <c r="K109" s="181">
        <f t="shared" ref="K109:AE113" si="54">SUM(K110)</f>
        <v>13210.38</v>
      </c>
      <c r="L109" s="181">
        <f t="shared" si="54"/>
        <v>11000</v>
      </c>
      <c r="M109" s="181">
        <f t="shared" si="54"/>
        <v>11000</v>
      </c>
      <c r="N109" s="181">
        <f t="shared" si="54"/>
        <v>13000</v>
      </c>
      <c r="O109" s="181">
        <f t="shared" si="54"/>
        <v>13000</v>
      </c>
      <c r="P109" s="181">
        <f t="shared" si="54"/>
        <v>10000</v>
      </c>
      <c r="Q109" s="181">
        <f t="shared" si="54"/>
        <v>10000</v>
      </c>
      <c r="R109" s="181">
        <f t="shared" si="54"/>
        <v>4750.33</v>
      </c>
      <c r="S109" s="181">
        <f t="shared" si="54"/>
        <v>10000</v>
      </c>
      <c r="T109" s="181">
        <f t="shared" si="54"/>
        <v>4705.82</v>
      </c>
      <c r="U109" s="181">
        <f t="shared" si="54"/>
        <v>0</v>
      </c>
      <c r="V109" s="181">
        <f t="shared" si="54"/>
        <v>100</v>
      </c>
      <c r="W109" s="181">
        <f t="shared" si="54"/>
        <v>10000</v>
      </c>
      <c r="X109" s="181">
        <f t="shared" si="54"/>
        <v>20000</v>
      </c>
      <c r="Y109" s="181">
        <f>SUM(Y110)</f>
        <v>8000</v>
      </c>
      <c r="Z109" s="181">
        <f>SUM(Z110)</f>
        <v>11000</v>
      </c>
      <c r="AA109" s="181">
        <f t="shared" si="54"/>
        <v>10000</v>
      </c>
      <c r="AB109" s="181">
        <f t="shared" si="54"/>
        <v>6404.21</v>
      </c>
      <c r="AC109" s="181">
        <f t="shared" si="54"/>
        <v>13000</v>
      </c>
      <c r="AD109" s="181">
        <f t="shared" si="54"/>
        <v>20000</v>
      </c>
      <c r="AE109" s="181">
        <f t="shared" si="54"/>
        <v>0</v>
      </c>
      <c r="AF109" s="181">
        <f t="shared" ref="AF109:AJ112" si="55">SUM(AF110)</f>
        <v>0</v>
      </c>
      <c r="AG109" s="181">
        <f t="shared" si="55"/>
        <v>20000</v>
      </c>
      <c r="AH109" s="181">
        <f t="shared" si="55"/>
        <v>15827.68</v>
      </c>
      <c r="AI109" s="181">
        <f t="shared" si="55"/>
        <v>20000</v>
      </c>
      <c r="AJ109" s="181">
        <f t="shared" si="55"/>
        <v>8448.85</v>
      </c>
      <c r="AK109" s="287">
        <f t="shared" si="48"/>
        <v>42.244250000000001</v>
      </c>
    </row>
    <row r="110" spans="1:37">
      <c r="A110" s="171"/>
      <c r="B110" s="178"/>
      <c r="C110" s="167"/>
      <c r="D110" s="167"/>
      <c r="E110" s="167"/>
      <c r="F110" s="167"/>
      <c r="G110" s="167"/>
      <c r="H110" s="167"/>
      <c r="I110" s="179" t="s">
        <v>155</v>
      </c>
      <c r="J110" s="180"/>
      <c r="K110" s="181">
        <f t="shared" si="54"/>
        <v>13210.38</v>
      </c>
      <c r="L110" s="181">
        <f t="shared" si="54"/>
        <v>11000</v>
      </c>
      <c r="M110" s="181">
        <f t="shared" si="54"/>
        <v>11000</v>
      </c>
      <c r="N110" s="181">
        <f t="shared" si="54"/>
        <v>13000</v>
      </c>
      <c r="O110" s="181">
        <f t="shared" si="54"/>
        <v>13000</v>
      </c>
      <c r="P110" s="181">
        <f t="shared" si="54"/>
        <v>10000</v>
      </c>
      <c r="Q110" s="181">
        <f t="shared" si="54"/>
        <v>10000</v>
      </c>
      <c r="R110" s="181">
        <f t="shared" si="54"/>
        <v>4750.33</v>
      </c>
      <c r="S110" s="181">
        <f t="shared" si="54"/>
        <v>10000</v>
      </c>
      <c r="T110" s="181">
        <f t="shared" si="54"/>
        <v>4705.82</v>
      </c>
      <c r="U110" s="181">
        <f t="shared" si="54"/>
        <v>0</v>
      </c>
      <c r="V110" s="181">
        <f t="shared" si="54"/>
        <v>100</v>
      </c>
      <c r="W110" s="181">
        <f t="shared" si="54"/>
        <v>10000</v>
      </c>
      <c r="X110" s="181">
        <f t="shared" si="54"/>
        <v>20000</v>
      </c>
      <c r="Y110" s="181">
        <f t="shared" si="54"/>
        <v>8000</v>
      </c>
      <c r="Z110" s="181">
        <f t="shared" si="54"/>
        <v>11000</v>
      </c>
      <c r="AA110" s="181">
        <f t="shared" si="54"/>
        <v>10000</v>
      </c>
      <c r="AB110" s="181">
        <f t="shared" si="54"/>
        <v>6404.21</v>
      </c>
      <c r="AC110" s="181">
        <f t="shared" si="54"/>
        <v>13000</v>
      </c>
      <c r="AD110" s="181">
        <f t="shared" si="54"/>
        <v>20000</v>
      </c>
      <c r="AE110" s="181">
        <f t="shared" si="54"/>
        <v>0</v>
      </c>
      <c r="AF110" s="181">
        <f t="shared" si="55"/>
        <v>0</v>
      </c>
      <c r="AG110" s="181">
        <f t="shared" si="55"/>
        <v>20000</v>
      </c>
      <c r="AH110" s="181">
        <f t="shared" si="55"/>
        <v>15827.68</v>
      </c>
      <c r="AI110" s="181">
        <f t="shared" si="55"/>
        <v>20000</v>
      </c>
      <c r="AJ110" s="181">
        <f t="shared" si="55"/>
        <v>8448.85</v>
      </c>
      <c r="AK110" s="287">
        <f t="shared" si="48"/>
        <v>42.244250000000001</v>
      </c>
    </row>
    <row r="111" spans="1:37">
      <c r="A111" s="148"/>
      <c r="B111" s="152"/>
      <c r="C111" s="149"/>
      <c r="D111" s="149"/>
      <c r="E111" s="149"/>
      <c r="F111" s="149"/>
      <c r="G111" s="149"/>
      <c r="H111" s="149"/>
      <c r="I111" s="150">
        <v>3</v>
      </c>
      <c r="J111" s="96" t="s">
        <v>9</v>
      </c>
      <c r="K111" s="79">
        <f t="shared" si="54"/>
        <v>13210.38</v>
      </c>
      <c r="L111" s="79">
        <f t="shared" si="54"/>
        <v>11000</v>
      </c>
      <c r="M111" s="79">
        <f t="shared" si="54"/>
        <v>11000</v>
      </c>
      <c r="N111" s="79">
        <f t="shared" si="54"/>
        <v>13000</v>
      </c>
      <c r="O111" s="79">
        <f t="shared" si="54"/>
        <v>13000</v>
      </c>
      <c r="P111" s="79">
        <f t="shared" si="54"/>
        <v>10000</v>
      </c>
      <c r="Q111" s="79">
        <f t="shared" si="54"/>
        <v>10000</v>
      </c>
      <c r="R111" s="79">
        <f t="shared" si="54"/>
        <v>4750.33</v>
      </c>
      <c r="S111" s="79">
        <f t="shared" si="54"/>
        <v>10000</v>
      </c>
      <c r="T111" s="79">
        <f t="shared" si="54"/>
        <v>4705.82</v>
      </c>
      <c r="U111" s="79">
        <f t="shared" si="54"/>
        <v>0</v>
      </c>
      <c r="V111" s="79">
        <f t="shared" si="54"/>
        <v>100</v>
      </c>
      <c r="W111" s="79">
        <f t="shared" si="54"/>
        <v>10000</v>
      </c>
      <c r="X111" s="79">
        <f t="shared" si="54"/>
        <v>20000</v>
      </c>
      <c r="Y111" s="79">
        <f t="shared" si="54"/>
        <v>8000</v>
      </c>
      <c r="Z111" s="79">
        <f t="shared" si="54"/>
        <v>11000</v>
      </c>
      <c r="AA111" s="79">
        <f t="shared" si="54"/>
        <v>10000</v>
      </c>
      <c r="AB111" s="79">
        <f t="shared" si="54"/>
        <v>6404.21</v>
      </c>
      <c r="AC111" s="79">
        <f t="shared" si="54"/>
        <v>13000</v>
      </c>
      <c r="AD111" s="79">
        <f t="shared" si="54"/>
        <v>20000</v>
      </c>
      <c r="AE111" s="79">
        <f t="shared" si="54"/>
        <v>0</v>
      </c>
      <c r="AF111" s="79">
        <f t="shared" si="55"/>
        <v>0</v>
      </c>
      <c r="AG111" s="79">
        <f t="shared" si="55"/>
        <v>20000</v>
      </c>
      <c r="AH111" s="79">
        <f t="shared" si="55"/>
        <v>15827.68</v>
      </c>
      <c r="AI111" s="79">
        <f t="shared" si="55"/>
        <v>20000</v>
      </c>
      <c r="AJ111" s="79">
        <f t="shared" si="55"/>
        <v>8448.85</v>
      </c>
      <c r="AK111" s="287">
        <f t="shared" si="48"/>
        <v>42.244250000000001</v>
      </c>
    </row>
    <row r="112" spans="1:37">
      <c r="A112" s="151"/>
      <c r="B112" s="149"/>
      <c r="C112" s="149"/>
      <c r="D112" s="149"/>
      <c r="E112" s="149"/>
      <c r="F112" s="149"/>
      <c r="G112" s="149"/>
      <c r="H112" s="149"/>
      <c r="I112" s="150">
        <v>34</v>
      </c>
      <c r="J112" s="96" t="s">
        <v>19</v>
      </c>
      <c r="K112" s="79">
        <f t="shared" si="54"/>
        <v>13210.38</v>
      </c>
      <c r="L112" s="79">
        <f t="shared" si="54"/>
        <v>11000</v>
      </c>
      <c r="M112" s="79">
        <f t="shared" si="54"/>
        <v>11000</v>
      </c>
      <c r="N112" s="79">
        <f t="shared" si="54"/>
        <v>13000</v>
      </c>
      <c r="O112" s="79">
        <f t="shared" si="54"/>
        <v>13000</v>
      </c>
      <c r="P112" s="79">
        <f t="shared" si="54"/>
        <v>10000</v>
      </c>
      <c r="Q112" s="79">
        <f t="shared" si="54"/>
        <v>10000</v>
      </c>
      <c r="R112" s="79">
        <f t="shared" si="54"/>
        <v>4750.33</v>
      </c>
      <c r="S112" s="79">
        <f t="shared" si="54"/>
        <v>10000</v>
      </c>
      <c r="T112" s="79">
        <f t="shared" si="54"/>
        <v>4705.82</v>
      </c>
      <c r="U112" s="79">
        <f t="shared" si="54"/>
        <v>0</v>
      </c>
      <c r="V112" s="79">
        <f t="shared" si="54"/>
        <v>100</v>
      </c>
      <c r="W112" s="79">
        <f t="shared" si="54"/>
        <v>10000</v>
      </c>
      <c r="X112" s="79">
        <f t="shared" si="54"/>
        <v>20000</v>
      </c>
      <c r="Y112" s="79">
        <f t="shared" si="54"/>
        <v>8000</v>
      </c>
      <c r="Z112" s="79">
        <f t="shared" si="54"/>
        <v>11000</v>
      </c>
      <c r="AA112" s="79">
        <f t="shared" si="54"/>
        <v>10000</v>
      </c>
      <c r="AB112" s="79">
        <f t="shared" si="54"/>
        <v>6404.21</v>
      </c>
      <c r="AC112" s="79">
        <f>SUM(AC113)</f>
        <v>13000</v>
      </c>
      <c r="AD112" s="79">
        <f t="shared" si="54"/>
        <v>20000</v>
      </c>
      <c r="AE112" s="79">
        <f t="shared" si="54"/>
        <v>0</v>
      </c>
      <c r="AF112" s="79">
        <f t="shared" si="55"/>
        <v>0</v>
      </c>
      <c r="AG112" s="79">
        <f t="shared" si="55"/>
        <v>20000</v>
      </c>
      <c r="AH112" s="79">
        <f t="shared" si="55"/>
        <v>15827.68</v>
      </c>
      <c r="AI112" s="79">
        <f t="shared" si="55"/>
        <v>20000</v>
      </c>
      <c r="AJ112" s="79">
        <f t="shared" si="55"/>
        <v>8448.85</v>
      </c>
      <c r="AK112" s="287">
        <f t="shared" si="48"/>
        <v>42.244250000000001</v>
      </c>
    </row>
    <row r="113" spans="1:37">
      <c r="A113" s="85"/>
      <c r="B113" s="142" t="s">
        <v>85</v>
      </c>
      <c r="C113" s="82"/>
      <c r="D113" s="82"/>
      <c r="E113" s="82"/>
      <c r="F113" s="82"/>
      <c r="G113" s="82"/>
      <c r="H113" s="82"/>
      <c r="I113" s="77">
        <v>343</v>
      </c>
      <c r="J113" s="78" t="s">
        <v>134</v>
      </c>
      <c r="K113" s="63">
        <f t="shared" si="54"/>
        <v>13210.38</v>
      </c>
      <c r="L113" s="63">
        <f t="shared" si="54"/>
        <v>11000</v>
      </c>
      <c r="M113" s="63">
        <f t="shared" si="54"/>
        <v>11000</v>
      </c>
      <c r="N113" s="63">
        <f t="shared" ref="N113:AJ113" si="56">SUM(N114:N114)</f>
        <v>13000</v>
      </c>
      <c r="O113" s="63">
        <f t="shared" si="56"/>
        <v>13000</v>
      </c>
      <c r="P113" s="63">
        <f t="shared" si="56"/>
        <v>10000</v>
      </c>
      <c r="Q113" s="63">
        <f t="shared" si="56"/>
        <v>10000</v>
      </c>
      <c r="R113" s="63">
        <f t="shared" si="56"/>
        <v>4750.33</v>
      </c>
      <c r="S113" s="63">
        <f t="shared" si="56"/>
        <v>10000</v>
      </c>
      <c r="T113" s="63">
        <f t="shared" si="56"/>
        <v>4705.82</v>
      </c>
      <c r="U113" s="63">
        <f t="shared" si="56"/>
        <v>0</v>
      </c>
      <c r="V113" s="63">
        <f t="shared" si="56"/>
        <v>100</v>
      </c>
      <c r="W113" s="63">
        <f t="shared" si="56"/>
        <v>10000</v>
      </c>
      <c r="X113" s="63">
        <f t="shared" si="56"/>
        <v>20000</v>
      </c>
      <c r="Y113" s="63">
        <f t="shared" si="56"/>
        <v>8000</v>
      </c>
      <c r="Z113" s="63">
        <f t="shared" si="56"/>
        <v>11000</v>
      </c>
      <c r="AA113" s="63">
        <f t="shared" si="56"/>
        <v>10000</v>
      </c>
      <c r="AB113" s="63">
        <f t="shared" si="56"/>
        <v>6404.21</v>
      </c>
      <c r="AC113" s="63">
        <f>SUM(AC114:AC114)</f>
        <v>13000</v>
      </c>
      <c r="AD113" s="63">
        <f>SUM(AD114:AD114)</f>
        <v>20000</v>
      </c>
      <c r="AE113" s="63">
        <f t="shared" si="56"/>
        <v>0</v>
      </c>
      <c r="AF113" s="63">
        <f t="shared" si="56"/>
        <v>0</v>
      </c>
      <c r="AG113" s="63">
        <f t="shared" si="56"/>
        <v>20000</v>
      </c>
      <c r="AH113" s="63">
        <f t="shared" si="56"/>
        <v>15827.68</v>
      </c>
      <c r="AI113" s="63">
        <f t="shared" si="56"/>
        <v>20000</v>
      </c>
      <c r="AJ113" s="63">
        <f t="shared" si="56"/>
        <v>8448.85</v>
      </c>
      <c r="AK113" s="287">
        <f t="shared" si="48"/>
        <v>42.244250000000001</v>
      </c>
    </row>
    <row r="114" spans="1:37">
      <c r="A114" s="85"/>
      <c r="B114" s="142"/>
      <c r="C114" s="82"/>
      <c r="D114" s="82"/>
      <c r="E114" s="82"/>
      <c r="F114" s="82"/>
      <c r="G114" s="82"/>
      <c r="H114" s="82"/>
      <c r="I114" s="77">
        <v>34311</v>
      </c>
      <c r="J114" s="78" t="s">
        <v>456</v>
      </c>
      <c r="K114" s="63">
        <v>13210.38</v>
      </c>
      <c r="L114" s="63">
        <v>11000</v>
      </c>
      <c r="M114" s="63">
        <v>11000</v>
      </c>
      <c r="N114" s="63">
        <v>13000</v>
      </c>
      <c r="O114" s="63">
        <v>13000</v>
      </c>
      <c r="P114" s="63">
        <v>10000</v>
      </c>
      <c r="Q114" s="63">
        <v>10000</v>
      </c>
      <c r="R114" s="63">
        <v>4750.33</v>
      </c>
      <c r="S114" s="63">
        <v>10000</v>
      </c>
      <c r="T114" s="63">
        <v>4705.82</v>
      </c>
      <c r="U114" s="63"/>
      <c r="V114" s="76">
        <f t="shared" si="50"/>
        <v>100</v>
      </c>
      <c r="W114" s="62">
        <v>10000</v>
      </c>
      <c r="X114" s="75">
        <v>20000</v>
      </c>
      <c r="Y114" s="75">
        <v>8000</v>
      </c>
      <c r="Z114" s="75">
        <v>11000</v>
      </c>
      <c r="AA114" s="75">
        <v>10000</v>
      </c>
      <c r="AB114" s="75">
        <v>6404.21</v>
      </c>
      <c r="AC114" s="75">
        <v>13000</v>
      </c>
      <c r="AD114" s="75">
        <v>20000</v>
      </c>
      <c r="AE114" s="75"/>
      <c r="AF114" s="75"/>
      <c r="AG114" s="88">
        <f>SUM(AD114+AE114-AF114)</f>
        <v>20000</v>
      </c>
      <c r="AH114" s="75">
        <v>15827.68</v>
      </c>
      <c r="AI114" s="75">
        <v>20000</v>
      </c>
      <c r="AJ114" s="22">
        <v>8448.85</v>
      </c>
      <c r="AK114" s="287">
        <f t="shared" si="48"/>
        <v>42.244250000000001</v>
      </c>
    </row>
    <row r="115" spans="1:37">
      <c r="A115" s="171" t="s">
        <v>167</v>
      </c>
      <c r="B115" s="167"/>
      <c r="C115" s="167"/>
      <c r="D115" s="167"/>
      <c r="E115" s="167"/>
      <c r="F115" s="167"/>
      <c r="G115" s="167"/>
      <c r="H115" s="167"/>
      <c r="I115" s="179" t="s">
        <v>37</v>
      </c>
      <c r="J115" s="180" t="s">
        <v>36</v>
      </c>
      <c r="K115" s="181">
        <f t="shared" ref="K115:AJ116" si="57">SUM(K116)</f>
        <v>17615</v>
      </c>
      <c r="L115" s="181">
        <f t="shared" si="57"/>
        <v>0</v>
      </c>
      <c r="M115" s="181">
        <f t="shared" si="57"/>
        <v>0</v>
      </c>
      <c r="N115" s="181">
        <f t="shared" si="57"/>
        <v>36000</v>
      </c>
      <c r="O115" s="181">
        <f t="shared" si="57"/>
        <v>36000</v>
      </c>
      <c r="P115" s="181">
        <f t="shared" si="57"/>
        <v>55000</v>
      </c>
      <c r="Q115" s="181">
        <f t="shared" si="57"/>
        <v>55000</v>
      </c>
      <c r="R115" s="181">
        <f t="shared" si="57"/>
        <v>15657</v>
      </c>
      <c r="S115" s="181" t="e">
        <f t="shared" si="57"/>
        <v>#REF!</v>
      </c>
      <c r="T115" s="181" t="e">
        <f t="shared" si="57"/>
        <v>#REF!</v>
      </c>
      <c r="U115" s="181" t="e">
        <f t="shared" si="57"/>
        <v>#REF!</v>
      </c>
      <c r="V115" s="181" t="e">
        <f t="shared" si="57"/>
        <v>#DIV/0!</v>
      </c>
      <c r="W115" s="181">
        <f t="shared" si="57"/>
        <v>110020</v>
      </c>
      <c r="X115" s="181">
        <f t="shared" si="57"/>
        <v>230000</v>
      </c>
      <c r="Y115" s="181">
        <f t="shared" si="57"/>
        <v>375000</v>
      </c>
      <c r="Z115" s="181">
        <f t="shared" si="57"/>
        <v>415000</v>
      </c>
      <c r="AA115" s="181">
        <f t="shared" si="57"/>
        <v>282000</v>
      </c>
      <c r="AB115" s="181">
        <f t="shared" si="57"/>
        <v>82653.649999999994</v>
      </c>
      <c r="AC115" s="181">
        <f t="shared" si="57"/>
        <v>590000</v>
      </c>
      <c r="AD115" s="181">
        <f t="shared" si="57"/>
        <v>502000</v>
      </c>
      <c r="AE115" s="181">
        <f t="shared" si="57"/>
        <v>0</v>
      </c>
      <c r="AF115" s="181">
        <f t="shared" si="57"/>
        <v>0</v>
      </c>
      <c r="AG115" s="181">
        <f t="shared" si="57"/>
        <v>502000</v>
      </c>
      <c r="AH115" s="181">
        <f t="shared" si="57"/>
        <v>154491.43</v>
      </c>
      <c r="AI115" s="181">
        <f t="shared" si="57"/>
        <v>207000</v>
      </c>
      <c r="AJ115" s="181">
        <f t="shared" si="57"/>
        <v>14429.98</v>
      </c>
      <c r="AK115" s="287">
        <f t="shared" si="48"/>
        <v>6.9710048309178747</v>
      </c>
    </row>
    <row r="116" spans="1:37">
      <c r="A116" s="171"/>
      <c r="B116" s="167"/>
      <c r="C116" s="167"/>
      <c r="D116" s="167"/>
      <c r="E116" s="167"/>
      <c r="F116" s="167"/>
      <c r="G116" s="167"/>
      <c r="H116" s="167"/>
      <c r="I116" s="179" t="s">
        <v>155</v>
      </c>
      <c r="J116" s="180"/>
      <c r="K116" s="181">
        <f t="shared" si="57"/>
        <v>17615</v>
      </c>
      <c r="L116" s="181">
        <f t="shared" si="57"/>
        <v>0</v>
      </c>
      <c r="M116" s="181">
        <f t="shared" si="57"/>
        <v>0</v>
      </c>
      <c r="N116" s="181">
        <f t="shared" si="57"/>
        <v>36000</v>
      </c>
      <c r="O116" s="181">
        <f t="shared" si="57"/>
        <v>36000</v>
      </c>
      <c r="P116" s="181">
        <f t="shared" si="57"/>
        <v>55000</v>
      </c>
      <c r="Q116" s="181">
        <f t="shared" si="57"/>
        <v>55000</v>
      </c>
      <c r="R116" s="181">
        <f t="shared" si="57"/>
        <v>15657</v>
      </c>
      <c r="S116" s="181" t="e">
        <f t="shared" si="57"/>
        <v>#REF!</v>
      </c>
      <c r="T116" s="181" t="e">
        <f t="shared" si="57"/>
        <v>#REF!</v>
      </c>
      <c r="U116" s="181" t="e">
        <f t="shared" si="57"/>
        <v>#REF!</v>
      </c>
      <c r="V116" s="181" t="e">
        <f t="shared" si="57"/>
        <v>#DIV/0!</v>
      </c>
      <c r="W116" s="181">
        <f t="shared" si="57"/>
        <v>110020</v>
      </c>
      <c r="X116" s="181">
        <f t="shared" si="57"/>
        <v>230000</v>
      </c>
      <c r="Y116" s="181">
        <f t="shared" si="57"/>
        <v>375000</v>
      </c>
      <c r="Z116" s="181">
        <f t="shared" si="57"/>
        <v>415000</v>
      </c>
      <c r="AA116" s="181">
        <f t="shared" si="57"/>
        <v>282000</v>
      </c>
      <c r="AB116" s="181">
        <f t="shared" si="57"/>
        <v>82653.649999999994</v>
      </c>
      <c r="AC116" s="181">
        <f t="shared" si="57"/>
        <v>590000</v>
      </c>
      <c r="AD116" s="181">
        <f t="shared" si="57"/>
        <v>502000</v>
      </c>
      <c r="AE116" s="181">
        <f t="shared" si="57"/>
        <v>0</v>
      </c>
      <c r="AF116" s="181">
        <f t="shared" si="57"/>
        <v>0</v>
      </c>
      <c r="AG116" s="181">
        <f t="shared" si="57"/>
        <v>502000</v>
      </c>
      <c r="AH116" s="181">
        <f t="shared" si="57"/>
        <v>154491.43</v>
      </c>
      <c r="AI116" s="181">
        <f t="shared" si="57"/>
        <v>207000</v>
      </c>
      <c r="AJ116" s="181">
        <f t="shared" si="57"/>
        <v>14429.98</v>
      </c>
      <c r="AK116" s="287">
        <f t="shared" si="48"/>
        <v>6.9710048309178747</v>
      </c>
    </row>
    <row r="117" spans="1:37">
      <c r="A117" s="148"/>
      <c r="B117" s="149"/>
      <c r="C117" s="149"/>
      <c r="D117" s="149"/>
      <c r="E117" s="149"/>
      <c r="F117" s="149"/>
      <c r="G117" s="149"/>
      <c r="H117" s="149"/>
      <c r="I117" s="150">
        <v>4</v>
      </c>
      <c r="J117" s="96" t="s">
        <v>21</v>
      </c>
      <c r="K117" s="79">
        <f t="shared" ref="K117:V117" si="58">SUM(K121)</f>
        <v>17615</v>
      </c>
      <c r="L117" s="79">
        <f t="shared" si="58"/>
        <v>0</v>
      </c>
      <c r="M117" s="79">
        <f t="shared" si="58"/>
        <v>0</v>
      </c>
      <c r="N117" s="79">
        <f t="shared" si="58"/>
        <v>36000</v>
      </c>
      <c r="O117" s="79">
        <f t="shared" si="58"/>
        <v>36000</v>
      </c>
      <c r="P117" s="79">
        <f t="shared" si="58"/>
        <v>55000</v>
      </c>
      <c r="Q117" s="79">
        <f t="shared" si="58"/>
        <v>55000</v>
      </c>
      <c r="R117" s="79">
        <f t="shared" si="58"/>
        <v>15657</v>
      </c>
      <c r="S117" s="79" t="e">
        <f t="shared" si="58"/>
        <v>#REF!</v>
      </c>
      <c r="T117" s="79" t="e">
        <f t="shared" si="58"/>
        <v>#REF!</v>
      </c>
      <c r="U117" s="79" t="e">
        <f t="shared" si="58"/>
        <v>#REF!</v>
      </c>
      <c r="V117" s="79" t="e">
        <f t="shared" si="58"/>
        <v>#DIV/0!</v>
      </c>
      <c r="W117" s="79">
        <f>SUM(W121+W118)</f>
        <v>110020</v>
      </c>
      <c r="X117" s="76">
        <f>SUM(X121+X118)</f>
        <v>230000</v>
      </c>
      <c r="Y117" s="76">
        <f>SUM(Y121+Y118)</f>
        <v>375000</v>
      </c>
      <c r="Z117" s="76">
        <f>SUM(Z121+Z118)</f>
        <v>415000</v>
      </c>
      <c r="AA117" s="76">
        <f>SUM(AA121+AA118)</f>
        <v>282000</v>
      </c>
      <c r="AB117" s="76">
        <f t="shared" ref="AB117" si="59">SUM(AB121+AB118)</f>
        <v>82653.649999999994</v>
      </c>
      <c r="AC117" s="76">
        <f>SUM(AC121+AC118)</f>
        <v>590000</v>
      </c>
      <c r="AD117" s="76">
        <f>SUM(AD121+AD118)</f>
        <v>502000</v>
      </c>
      <c r="AE117" s="76">
        <f t="shared" ref="AE117:AJ117" si="60">SUM(AE121+AE118)</f>
        <v>0</v>
      </c>
      <c r="AF117" s="76">
        <f t="shared" si="60"/>
        <v>0</v>
      </c>
      <c r="AG117" s="76">
        <f t="shared" si="60"/>
        <v>502000</v>
      </c>
      <c r="AH117" s="76">
        <f t="shared" si="60"/>
        <v>154491.43</v>
      </c>
      <c r="AI117" s="76">
        <f t="shared" si="60"/>
        <v>207000</v>
      </c>
      <c r="AJ117" s="76">
        <f t="shared" si="60"/>
        <v>14429.98</v>
      </c>
      <c r="AK117" s="287">
        <f t="shared" si="48"/>
        <v>6.9710048309178747</v>
      </c>
    </row>
    <row r="118" spans="1:37">
      <c r="A118" s="148"/>
      <c r="B118" s="149"/>
      <c r="C118" s="149"/>
      <c r="D118" s="149"/>
      <c r="E118" s="149"/>
      <c r="F118" s="149"/>
      <c r="G118" s="149"/>
      <c r="H118" s="149"/>
      <c r="I118" s="150">
        <v>41</v>
      </c>
      <c r="J118" s="96" t="s">
        <v>304</v>
      </c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>
        <f>SUM(W119)</f>
        <v>60020</v>
      </c>
      <c r="X118" s="76">
        <f t="shared" ref="X118:AH118" si="61">SUM(X119)</f>
        <v>100000</v>
      </c>
      <c r="Y118" s="76">
        <f t="shared" si="61"/>
        <v>200000</v>
      </c>
      <c r="Z118" s="76">
        <f t="shared" si="61"/>
        <v>200000</v>
      </c>
      <c r="AA118" s="76">
        <f t="shared" si="61"/>
        <v>200000</v>
      </c>
      <c r="AB118" s="76">
        <f t="shared" si="61"/>
        <v>0</v>
      </c>
      <c r="AC118" s="76">
        <f t="shared" si="61"/>
        <v>200000</v>
      </c>
      <c r="AD118" s="76">
        <f t="shared" si="61"/>
        <v>0</v>
      </c>
      <c r="AE118" s="76">
        <f t="shared" si="61"/>
        <v>0</v>
      </c>
      <c r="AF118" s="76">
        <f t="shared" si="61"/>
        <v>0</v>
      </c>
      <c r="AG118" s="76">
        <f t="shared" si="61"/>
        <v>0</v>
      </c>
      <c r="AH118" s="76">
        <f t="shared" si="61"/>
        <v>0</v>
      </c>
      <c r="AI118" s="76">
        <f>SUM(AI119)</f>
        <v>100000</v>
      </c>
      <c r="AJ118" s="76">
        <f>SUM(AJ119)</f>
        <v>0</v>
      </c>
      <c r="AK118" s="287">
        <f t="shared" si="48"/>
        <v>0</v>
      </c>
    </row>
    <row r="119" spans="1:37">
      <c r="A119" s="141"/>
      <c r="B119" s="142" t="s">
        <v>86</v>
      </c>
      <c r="C119" s="82"/>
      <c r="D119" s="82"/>
      <c r="E119" s="82"/>
      <c r="F119" s="82"/>
      <c r="G119" s="82"/>
      <c r="H119" s="82"/>
      <c r="I119" s="77">
        <v>411</v>
      </c>
      <c r="J119" s="78" t="s">
        <v>305</v>
      </c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>
        <f>SUM(W120:W120)</f>
        <v>60020</v>
      </c>
      <c r="X119" s="62">
        <f>SUM(X120:X120)</f>
        <v>100000</v>
      </c>
      <c r="Y119" s="62">
        <f>SUM(Y120:Y120)</f>
        <v>200000</v>
      </c>
      <c r="Z119" s="62">
        <f>SUM(Z120:Z120)</f>
        <v>200000</v>
      </c>
      <c r="AA119" s="62">
        <f t="shared" ref="AA119:AH119" si="62">SUM(AA120:AA120)</f>
        <v>200000</v>
      </c>
      <c r="AB119" s="62">
        <f t="shared" si="62"/>
        <v>0</v>
      </c>
      <c r="AC119" s="62">
        <f t="shared" si="62"/>
        <v>200000</v>
      </c>
      <c r="AD119" s="62">
        <f t="shared" si="62"/>
        <v>0</v>
      </c>
      <c r="AE119" s="62">
        <f t="shared" si="62"/>
        <v>0</v>
      </c>
      <c r="AF119" s="62">
        <f t="shared" si="62"/>
        <v>0</v>
      </c>
      <c r="AG119" s="62">
        <f t="shared" si="62"/>
        <v>0</v>
      </c>
      <c r="AH119" s="62">
        <f t="shared" si="62"/>
        <v>0</v>
      </c>
      <c r="AI119" s="62">
        <f>SUM(AI120:AI120)</f>
        <v>100000</v>
      </c>
      <c r="AJ119" s="62">
        <f>SUM(AJ120:AJ120)</f>
        <v>0</v>
      </c>
      <c r="AK119" s="287">
        <f t="shared" si="48"/>
        <v>0</v>
      </c>
    </row>
    <row r="120" spans="1:37">
      <c r="A120" s="141"/>
      <c r="B120" s="142"/>
      <c r="C120" s="82"/>
      <c r="D120" s="82"/>
      <c r="E120" s="82"/>
      <c r="F120" s="82"/>
      <c r="G120" s="82"/>
      <c r="H120" s="82"/>
      <c r="I120" s="77">
        <v>41111</v>
      </c>
      <c r="J120" s="78" t="s">
        <v>303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>
        <v>60020</v>
      </c>
      <c r="X120" s="62">
        <v>100000</v>
      </c>
      <c r="Y120" s="62">
        <v>200000</v>
      </c>
      <c r="Z120" s="62">
        <v>200000</v>
      </c>
      <c r="AA120" s="75">
        <v>200000</v>
      </c>
      <c r="AB120" s="62"/>
      <c r="AC120" s="75">
        <v>200000</v>
      </c>
      <c r="AD120" s="75">
        <v>0</v>
      </c>
      <c r="AE120" s="75"/>
      <c r="AF120" s="75"/>
      <c r="AG120" s="88">
        <f>SUM(AD120+AE120-AF120)</f>
        <v>0</v>
      </c>
      <c r="AH120" s="75"/>
      <c r="AI120" s="75">
        <v>100000</v>
      </c>
      <c r="AJ120" s="22">
        <v>0</v>
      </c>
      <c r="AK120" s="287">
        <f t="shared" si="48"/>
        <v>0</v>
      </c>
    </row>
    <row r="121" spans="1:37">
      <c r="A121" s="151"/>
      <c r="B121" s="149"/>
      <c r="C121" s="149"/>
      <c r="D121" s="149"/>
      <c r="E121" s="149"/>
      <c r="F121" s="149"/>
      <c r="G121" s="149"/>
      <c r="H121" s="149"/>
      <c r="I121" s="150">
        <v>42</v>
      </c>
      <c r="J121" s="96" t="s">
        <v>22</v>
      </c>
      <c r="K121" s="79">
        <f t="shared" ref="K121:R121" si="63">SUM(K122)</f>
        <v>17615</v>
      </c>
      <c r="L121" s="79">
        <f t="shared" si="63"/>
        <v>0</v>
      </c>
      <c r="M121" s="79">
        <f t="shared" si="63"/>
        <v>0</v>
      </c>
      <c r="N121" s="79">
        <f t="shared" si="63"/>
        <v>36000</v>
      </c>
      <c r="O121" s="79">
        <f t="shared" si="63"/>
        <v>36000</v>
      </c>
      <c r="P121" s="79">
        <f t="shared" si="63"/>
        <v>55000</v>
      </c>
      <c r="Q121" s="79">
        <f t="shared" si="63"/>
        <v>55000</v>
      </c>
      <c r="R121" s="79">
        <f t="shared" si="63"/>
        <v>15657</v>
      </c>
      <c r="S121" s="79" t="e">
        <f>SUM(S122+#REF!)</f>
        <v>#REF!</v>
      </c>
      <c r="T121" s="79" t="e">
        <f>SUM(T122+#REF!)</f>
        <v>#REF!</v>
      </c>
      <c r="U121" s="79" t="e">
        <f>SUM(U122+#REF!)</f>
        <v>#REF!</v>
      </c>
      <c r="V121" s="79" t="e">
        <f>SUM(V122+#REF!)</f>
        <v>#DIV/0!</v>
      </c>
      <c r="W121" s="79">
        <f>SUM(W122)</f>
        <v>50000</v>
      </c>
      <c r="X121" s="79">
        <f>SUM(X122+X131)</f>
        <v>130000</v>
      </c>
      <c r="Y121" s="79">
        <f>SUM(Y122+Y131)</f>
        <v>175000</v>
      </c>
      <c r="Z121" s="79">
        <f>SUM(Z122+Z131)</f>
        <v>215000</v>
      </c>
      <c r="AA121" s="79">
        <f t="shared" ref="AA121:AJ121" si="64">SUM(AA122+AA131)</f>
        <v>82000</v>
      </c>
      <c r="AB121" s="79">
        <f t="shared" si="64"/>
        <v>82653.649999999994</v>
      </c>
      <c r="AC121" s="79">
        <f t="shared" si="64"/>
        <v>390000</v>
      </c>
      <c r="AD121" s="79">
        <f t="shared" si="64"/>
        <v>502000</v>
      </c>
      <c r="AE121" s="79">
        <f t="shared" si="64"/>
        <v>0</v>
      </c>
      <c r="AF121" s="79">
        <f t="shared" si="64"/>
        <v>0</v>
      </c>
      <c r="AG121" s="79">
        <f t="shared" si="64"/>
        <v>502000</v>
      </c>
      <c r="AH121" s="79">
        <f t="shared" si="64"/>
        <v>154491.43</v>
      </c>
      <c r="AI121" s="79">
        <f t="shared" si="64"/>
        <v>107000</v>
      </c>
      <c r="AJ121" s="79">
        <f t="shared" si="64"/>
        <v>14429.98</v>
      </c>
      <c r="AK121" s="287">
        <f t="shared" si="48"/>
        <v>13.48596261682243</v>
      </c>
    </row>
    <row r="122" spans="1:37">
      <c r="A122" s="85"/>
      <c r="B122" s="142" t="s">
        <v>470</v>
      </c>
      <c r="C122" s="82"/>
      <c r="D122" s="82"/>
      <c r="E122" s="82"/>
      <c r="F122" s="82"/>
      <c r="G122" s="82"/>
      <c r="H122" s="82"/>
      <c r="I122" s="77">
        <v>422</v>
      </c>
      <c r="J122" s="78" t="s">
        <v>139</v>
      </c>
      <c r="K122" s="63">
        <f t="shared" ref="K122:AB122" si="65">SUM(K123:K128)</f>
        <v>17615</v>
      </c>
      <c r="L122" s="63">
        <f t="shared" si="65"/>
        <v>0</v>
      </c>
      <c r="M122" s="63">
        <f t="shared" si="65"/>
        <v>0</v>
      </c>
      <c r="N122" s="63">
        <f t="shared" si="65"/>
        <v>36000</v>
      </c>
      <c r="O122" s="63">
        <f t="shared" si="65"/>
        <v>36000</v>
      </c>
      <c r="P122" s="63">
        <f t="shared" si="65"/>
        <v>55000</v>
      </c>
      <c r="Q122" s="63">
        <f t="shared" si="65"/>
        <v>55000</v>
      </c>
      <c r="R122" s="63">
        <f t="shared" si="65"/>
        <v>15657</v>
      </c>
      <c r="S122" s="63">
        <f t="shared" si="65"/>
        <v>50000</v>
      </c>
      <c r="T122" s="63">
        <f t="shared" si="65"/>
        <v>2654.1</v>
      </c>
      <c r="U122" s="63">
        <f t="shared" si="65"/>
        <v>0</v>
      </c>
      <c r="V122" s="63" t="e">
        <f t="shared" si="65"/>
        <v>#DIV/0!</v>
      </c>
      <c r="W122" s="63">
        <f t="shared" si="65"/>
        <v>50000</v>
      </c>
      <c r="X122" s="62">
        <f t="shared" si="65"/>
        <v>30000</v>
      </c>
      <c r="Y122" s="62">
        <f>SUM(Y123:Y128)</f>
        <v>60000</v>
      </c>
      <c r="Z122" s="62">
        <f>SUM(Z123:Z128)</f>
        <v>100000</v>
      </c>
      <c r="AA122" s="62">
        <f t="shared" si="65"/>
        <v>67000</v>
      </c>
      <c r="AB122" s="62">
        <f t="shared" si="65"/>
        <v>1653.65</v>
      </c>
      <c r="AC122" s="62">
        <f>SUM(AC123:AC130)</f>
        <v>375000</v>
      </c>
      <c r="AD122" s="62">
        <f>SUM(AD123:AD130)</f>
        <v>487000</v>
      </c>
      <c r="AE122" s="62">
        <f t="shared" ref="AE122:AH122" si="66">SUM(AE123:AE130)</f>
        <v>0</v>
      </c>
      <c r="AF122" s="62">
        <f t="shared" si="66"/>
        <v>0</v>
      </c>
      <c r="AG122" s="62">
        <f t="shared" si="66"/>
        <v>487000</v>
      </c>
      <c r="AH122" s="62">
        <f t="shared" si="66"/>
        <v>154491.43</v>
      </c>
      <c r="AI122" s="62">
        <f>SUM(AI123:AI130)</f>
        <v>107000</v>
      </c>
      <c r="AJ122" s="62">
        <f>SUM(AJ123:AJ130)</f>
        <v>14429.98</v>
      </c>
      <c r="AK122" s="287">
        <f t="shared" si="48"/>
        <v>13.48596261682243</v>
      </c>
    </row>
    <row r="123" spans="1:37">
      <c r="A123" s="85"/>
      <c r="B123" s="82"/>
      <c r="C123" s="82"/>
      <c r="D123" s="82"/>
      <c r="E123" s="142"/>
      <c r="F123" s="142"/>
      <c r="G123" s="142"/>
      <c r="H123" s="82"/>
      <c r="I123" s="77">
        <v>42211</v>
      </c>
      <c r="J123" s="78" t="s">
        <v>84</v>
      </c>
      <c r="K123" s="63">
        <v>17615</v>
      </c>
      <c r="L123" s="63">
        <v>0</v>
      </c>
      <c r="M123" s="63">
        <v>0</v>
      </c>
      <c r="N123" s="63">
        <v>6000</v>
      </c>
      <c r="O123" s="63">
        <v>6000</v>
      </c>
      <c r="P123" s="63">
        <v>5000</v>
      </c>
      <c r="Q123" s="63">
        <v>5000</v>
      </c>
      <c r="R123" s="63">
        <v>1257</v>
      </c>
      <c r="S123" s="63">
        <v>5000</v>
      </c>
      <c r="T123" s="63"/>
      <c r="U123" s="63"/>
      <c r="V123" s="76">
        <f t="shared" si="50"/>
        <v>100</v>
      </c>
      <c r="W123" s="62">
        <v>5000</v>
      </c>
      <c r="X123" s="81">
        <v>10000</v>
      </c>
      <c r="Y123" s="81">
        <v>10000</v>
      </c>
      <c r="Z123" s="81">
        <v>10000</v>
      </c>
      <c r="AA123" s="75">
        <v>12000</v>
      </c>
      <c r="AB123" s="81"/>
      <c r="AC123" s="75">
        <v>150000</v>
      </c>
      <c r="AD123" s="75">
        <v>150000</v>
      </c>
      <c r="AE123" s="75"/>
      <c r="AF123" s="75"/>
      <c r="AG123" s="88">
        <f>SUM(AD123+AE123-AF123)</f>
        <v>150000</v>
      </c>
      <c r="AH123" s="75"/>
      <c r="AI123" s="75">
        <v>25000</v>
      </c>
      <c r="AJ123" s="22">
        <v>0</v>
      </c>
      <c r="AK123" s="287">
        <f t="shared" si="48"/>
        <v>0</v>
      </c>
    </row>
    <row r="124" spans="1:37">
      <c r="A124" s="85"/>
      <c r="B124" s="82"/>
      <c r="C124" s="82"/>
      <c r="D124" s="82"/>
      <c r="E124" s="142"/>
      <c r="F124" s="142"/>
      <c r="G124" s="142"/>
      <c r="H124" s="82"/>
      <c r="I124" s="77">
        <v>42212</v>
      </c>
      <c r="J124" s="78" t="s">
        <v>510</v>
      </c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76"/>
      <c r="W124" s="62"/>
      <c r="X124" s="81"/>
      <c r="Y124" s="81"/>
      <c r="Z124" s="81"/>
      <c r="AA124" s="75"/>
      <c r="AB124" s="81"/>
      <c r="AC124" s="75"/>
      <c r="AD124" s="75"/>
      <c r="AE124" s="75"/>
      <c r="AF124" s="75"/>
      <c r="AG124" s="88"/>
      <c r="AH124" s="75"/>
      <c r="AI124" s="75"/>
      <c r="AJ124" s="324">
        <v>4420.7700000000004</v>
      </c>
      <c r="AK124" s="287"/>
    </row>
    <row r="125" spans="1:37">
      <c r="A125" s="85"/>
      <c r="B125" s="82"/>
      <c r="C125" s="82"/>
      <c r="D125" s="82"/>
      <c r="E125" s="142"/>
      <c r="F125" s="142"/>
      <c r="G125" s="142"/>
      <c r="H125" s="82"/>
      <c r="I125" s="77">
        <v>42219</v>
      </c>
      <c r="J125" s="78" t="s">
        <v>280</v>
      </c>
      <c r="K125" s="63"/>
      <c r="L125" s="63"/>
      <c r="M125" s="63"/>
      <c r="N125" s="63"/>
      <c r="O125" s="63"/>
      <c r="P125" s="63"/>
      <c r="Q125" s="63"/>
      <c r="R125" s="63">
        <v>14400</v>
      </c>
      <c r="S125" s="63">
        <v>15000</v>
      </c>
      <c r="T125" s="63">
        <v>2654.1</v>
      </c>
      <c r="U125" s="63"/>
      <c r="V125" s="76" t="e">
        <f t="shared" si="50"/>
        <v>#DIV/0!</v>
      </c>
      <c r="W125" s="62">
        <v>15000</v>
      </c>
      <c r="X125" s="81">
        <v>20000</v>
      </c>
      <c r="Y125" s="81">
        <v>20000</v>
      </c>
      <c r="Z125" s="81">
        <v>20000</v>
      </c>
      <c r="AA125" s="75">
        <v>20000</v>
      </c>
      <c r="AB125" s="81">
        <v>1653.65</v>
      </c>
      <c r="AC125" s="75">
        <v>20000</v>
      </c>
      <c r="AD125" s="75">
        <v>20000</v>
      </c>
      <c r="AE125" s="75"/>
      <c r="AF125" s="75"/>
      <c r="AG125" s="88">
        <f t="shared" ref="AG125:AG130" si="67">SUM(AD125+AE125-AF125)</f>
        <v>20000</v>
      </c>
      <c r="AH125" s="75"/>
      <c r="AI125" s="75">
        <v>20000</v>
      </c>
      <c r="AJ125" s="22">
        <v>0</v>
      </c>
      <c r="AK125" s="287">
        <f t="shared" si="48"/>
        <v>0</v>
      </c>
    </row>
    <row r="126" spans="1:37" hidden="1">
      <c r="A126" s="85"/>
      <c r="B126" s="82"/>
      <c r="C126" s="82"/>
      <c r="D126" s="82"/>
      <c r="E126" s="142"/>
      <c r="F126" s="142"/>
      <c r="G126" s="142"/>
      <c r="H126" s="82"/>
      <c r="I126" s="77">
        <v>42211</v>
      </c>
      <c r="J126" s="78" t="s">
        <v>473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76"/>
      <c r="W126" s="62"/>
      <c r="X126" s="81"/>
      <c r="Y126" s="81"/>
      <c r="Z126" s="81"/>
      <c r="AA126" s="75"/>
      <c r="AB126" s="81"/>
      <c r="AC126" s="75"/>
      <c r="AD126" s="75">
        <v>112000</v>
      </c>
      <c r="AE126" s="75"/>
      <c r="AF126" s="75"/>
      <c r="AG126" s="88">
        <f t="shared" si="67"/>
        <v>112000</v>
      </c>
      <c r="AH126" s="75"/>
      <c r="AI126" s="75">
        <v>0</v>
      </c>
      <c r="AJ126" s="22">
        <v>0</v>
      </c>
      <c r="AK126" s="287" t="e">
        <f t="shared" si="48"/>
        <v>#DIV/0!</v>
      </c>
    </row>
    <row r="127" spans="1:37">
      <c r="A127" s="85"/>
      <c r="B127" s="82"/>
      <c r="C127" s="82"/>
      <c r="D127" s="82"/>
      <c r="E127" s="142"/>
      <c r="F127" s="142"/>
      <c r="G127" s="142"/>
      <c r="H127" s="82"/>
      <c r="I127" s="77">
        <v>42219</v>
      </c>
      <c r="J127" s="78" t="s">
        <v>449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76"/>
      <c r="W127" s="62"/>
      <c r="X127" s="81"/>
      <c r="Y127" s="81"/>
      <c r="Z127" s="81"/>
      <c r="AA127" s="75"/>
      <c r="AB127" s="81"/>
      <c r="AC127" s="75">
        <v>150000</v>
      </c>
      <c r="AD127" s="75">
        <v>150000</v>
      </c>
      <c r="AE127" s="75"/>
      <c r="AF127" s="75"/>
      <c r="AG127" s="88">
        <f t="shared" si="67"/>
        <v>150000</v>
      </c>
      <c r="AH127" s="75">
        <v>133963.93</v>
      </c>
      <c r="AI127" s="75">
        <v>0</v>
      </c>
      <c r="AJ127" s="22">
        <v>0</v>
      </c>
      <c r="AK127" s="287"/>
    </row>
    <row r="128" spans="1:37">
      <c r="A128" s="85"/>
      <c r="B128" s="82"/>
      <c r="C128" s="82"/>
      <c r="D128" s="82"/>
      <c r="E128" s="142"/>
      <c r="F128" s="142"/>
      <c r="G128" s="142"/>
      <c r="H128" s="82"/>
      <c r="I128" s="77">
        <v>42273</v>
      </c>
      <c r="J128" s="78" t="s">
        <v>243</v>
      </c>
      <c r="K128" s="63">
        <v>0</v>
      </c>
      <c r="L128" s="63">
        <v>0</v>
      </c>
      <c r="M128" s="63">
        <v>0</v>
      </c>
      <c r="N128" s="63">
        <v>30000</v>
      </c>
      <c r="O128" s="63">
        <v>30000</v>
      </c>
      <c r="P128" s="63">
        <v>50000</v>
      </c>
      <c r="Q128" s="63">
        <v>50000</v>
      </c>
      <c r="R128" s="63"/>
      <c r="S128" s="62">
        <v>30000</v>
      </c>
      <c r="T128" s="63"/>
      <c r="U128" s="63"/>
      <c r="V128" s="76">
        <f t="shared" si="50"/>
        <v>60</v>
      </c>
      <c r="W128" s="62">
        <v>30000</v>
      </c>
      <c r="X128" s="81">
        <v>0</v>
      </c>
      <c r="Y128" s="81">
        <v>30000</v>
      </c>
      <c r="Z128" s="81">
        <v>70000</v>
      </c>
      <c r="AA128" s="75">
        <v>35000</v>
      </c>
      <c r="AB128" s="81"/>
      <c r="AC128" s="75">
        <v>35000</v>
      </c>
      <c r="AD128" s="75">
        <v>35000</v>
      </c>
      <c r="AE128" s="75"/>
      <c r="AF128" s="75"/>
      <c r="AG128" s="88">
        <f t="shared" si="67"/>
        <v>35000</v>
      </c>
      <c r="AH128" s="75"/>
      <c r="AI128" s="75">
        <v>30000</v>
      </c>
      <c r="AJ128" s="22">
        <v>0</v>
      </c>
      <c r="AK128" s="287">
        <f t="shared" si="48"/>
        <v>0</v>
      </c>
    </row>
    <row r="129" spans="1:37">
      <c r="A129" s="85"/>
      <c r="B129" s="82"/>
      <c r="C129" s="82"/>
      <c r="D129" s="82"/>
      <c r="E129" s="142"/>
      <c r="F129" s="142"/>
      <c r="G129" s="142"/>
      <c r="H129" s="82"/>
      <c r="I129" s="77">
        <v>4227</v>
      </c>
      <c r="J129" s="78" t="s">
        <v>509</v>
      </c>
      <c r="K129" s="63"/>
      <c r="L129" s="63"/>
      <c r="M129" s="63"/>
      <c r="N129" s="63"/>
      <c r="O129" s="63"/>
      <c r="P129" s="63"/>
      <c r="Q129" s="63"/>
      <c r="R129" s="63"/>
      <c r="S129" s="62"/>
      <c r="T129" s="63"/>
      <c r="U129" s="63"/>
      <c r="V129" s="76"/>
      <c r="W129" s="62"/>
      <c r="X129" s="81"/>
      <c r="Y129" s="81"/>
      <c r="Z129" s="81"/>
      <c r="AA129" s="75"/>
      <c r="AB129" s="81"/>
      <c r="AC129" s="75"/>
      <c r="AD129" s="75"/>
      <c r="AE129" s="75"/>
      <c r="AF129" s="75"/>
      <c r="AG129" s="88"/>
      <c r="AH129" s="75"/>
      <c r="AI129" s="75"/>
      <c r="AJ129" s="22">
        <v>2036.03</v>
      </c>
      <c r="AK129" s="287"/>
    </row>
    <row r="130" spans="1:37">
      <c r="A130" s="85"/>
      <c r="B130" s="82"/>
      <c r="C130" s="82"/>
      <c r="D130" s="82"/>
      <c r="E130" s="142"/>
      <c r="F130" s="142"/>
      <c r="G130" s="142"/>
      <c r="H130" s="82"/>
      <c r="I130" s="77">
        <v>42274</v>
      </c>
      <c r="J130" s="78" t="s">
        <v>450</v>
      </c>
      <c r="K130" s="63"/>
      <c r="L130" s="63"/>
      <c r="M130" s="63"/>
      <c r="N130" s="63"/>
      <c r="O130" s="63"/>
      <c r="P130" s="63"/>
      <c r="Q130" s="63"/>
      <c r="R130" s="63"/>
      <c r="S130" s="62"/>
      <c r="T130" s="63"/>
      <c r="U130" s="63"/>
      <c r="V130" s="76"/>
      <c r="W130" s="62"/>
      <c r="X130" s="81"/>
      <c r="Y130" s="81"/>
      <c r="Z130" s="81"/>
      <c r="AA130" s="75"/>
      <c r="AB130" s="81"/>
      <c r="AC130" s="75">
        <v>20000</v>
      </c>
      <c r="AD130" s="75">
        <v>20000</v>
      </c>
      <c r="AE130" s="75"/>
      <c r="AF130" s="75"/>
      <c r="AG130" s="88">
        <f t="shared" si="67"/>
        <v>20000</v>
      </c>
      <c r="AH130" s="81">
        <v>20527.5</v>
      </c>
      <c r="AI130" s="75">
        <v>32000</v>
      </c>
      <c r="AJ130" s="22">
        <v>7973.18</v>
      </c>
      <c r="AK130" s="287">
        <f t="shared" si="48"/>
        <v>24.916187499999999</v>
      </c>
    </row>
    <row r="131" spans="1:37" hidden="1">
      <c r="A131" s="85"/>
      <c r="B131" s="142" t="s">
        <v>86</v>
      </c>
      <c r="C131" s="82"/>
      <c r="D131" s="82"/>
      <c r="E131" s="142"/>
      <c r="F131" s="142"/>
      <c r="G131" s="142"/>
      <c r="H131" s="82"/>
      <c r="I131" s="77">
        <v>426</v>
      </c>
      <c r="J131" s="78" t="s">
        <v>347</v>
      </c>
      <c r="K131" s="63"/>
      <c r="L131" s="63"/>
      <c r="M131" s="63"/>
      <c r="N131" s="63"/>
      <c r="O131" s="63"/>
      <c r="P131" s="63"/>
      <c r="Q131" s="63"/>
      <c r="R131" s="63"/>
      <c r="S131" s="62"/>
      <c r="T131" s="63"/>
      <c r="U131" s="63"/>
      <c r="V131" s="76"/>
      <c r="W131" s="62"/>
      <c r="X131" s="81">
        <f>SUM(X132:X134)</f>
        <v>100000</v>
      </c>
      <c r="Y131" s="81">
        <f>SUM(Y132:Y134)</f>
        <v>115000</v>
      </c>
      <c r="Z131" s="81">
        <f>SUM(Z132:Z134)</f>
        <v>115000</v>
      </c>
      <c r="AA131" s="81">
        <f t="shared" ref="AA131:AI131" si="68">SUM(AA132:AA134)</f>
        <v>15000</v>
      </c>
      <c r="AB131" s="81">
        <f t="shared" si="68"/>
        <v>81000</v>
      </c>
      <c r="AC131" s="81">
        <f t="shared" si="68"/>
        <v>15000</v>
      </c>
      <c r="AD131" s="81">
        <f t="shared" si="68"/>
        <v>15000</v>
      </c>
      <c r="AE131" s="81">
        <f t="shared" si="68"/>
        <v>0</v>
      </c>
      <c r="AF131" s="81">
        <f t="shared" si="68"/>
        <v>0</v>
      </c>
      <c r="AG131" s="81">
        <f t="shared" si="68"/>
        <v>15000</v>
      </c>
      <c r="AH131" s="81">
        <f t="shared" si="68"/>
        <v>0</v>
      </c>
      <c r="AI131" s="81">
        <f t="shared" si="68"/>
        <v>0</v>
      </c>
      <c r="AJ131" s="22">
        <v>0</v>
      </c>
      <c r="AK131" s="287" t="e">
        <f t="shared" si="48"/>
        <v>#DIV/0!</v>
      </c>
    </row>
    <row r="132" spans="1:37" hidden="1">
      <c r="A132" s="84"/>
      <c r="B132" s="70"/>
      <c r="C132" s="70"/>
      <c r="D132" s="70"/>
      <c r="E132" s="71"/>
      <c r="F132" s="71"/>
      <c r="G132" s="71"/>
      <c r="H132" s="70"/>
      <c r="I132" s="72">
        <v>42621</v>
      </c>
      <c r="J132" s="73" t="s">
        <v>346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76"/>
      <c r="W132" s="62"/>
      <c r="X132" s="81"/>
      <c r="Y132" s="81">
        <v>15000</v>
      </c>
      <c r="Z132" s="81">
        <v>15000</v>
      </c>
      <c r="AA132" s="75">
        <v>15000</v>
      </c>
      <c r="AB132" s="81">
        <v>6000</v>
      </c>
      <c r="AC132" s="75">
        <v>15000</v>
      </c>
      <c r="AD132" s="75">
        <v>15000</v>
      </c>
      <c r="AE132" s="75"/>
      <c r="AF132" s="75"/>
      <c r="AG132" s="88">
        <f t="shared" ref="AG132:AG134" si="69">SUM(AC132+AE132-AF132)</f>
        <v>15000</v>
      </c>
      <c r="AH132" s="75"/>
      <c r="AI132" s="75">
        <v>0</v>
      </c>
      <c r="AJ132" s="22">
        <v>0</v>
      </c>
      <c r="AK132" s="287" t="e">
        <f t="shared" si="48"/>
        <v>#DIV/0!</v>
      </c>
    </row>
    <row r="133" spans="1:37" hidden="1">
      <c r="A133" s="84"/>
      <c r="B133" s="70"/>
      <c r="C133" s="70"/>
      <c r="D133" s="70"/>
      <c r="E133" s="71"/>
      <c r="F133" s="71"/>
      <c r="G133" s="71"/>
      <c r="H133" s="70"/>
      <c r="I133" s="72">
        <v>42639</v>
      </c>
      <c r="J133" s="73" t="s">
        <v>417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76"/>
      <c r="W133" s="62"/>
      <c r="X133" s="81"/>
      <c r="Y133" s="81"/>
      <c r="Z133" s="81"/>
      <c r="AA133" s="75"/>
      <c r="AB133" s="81"/>
      <c r="AC133" s="75"/>
      <c r="AD133" s="75"/>
      <c r="AE133" s="75"/>
      <c r="AF133" s="75"/>
      <c r="AG133" s="88">
        <f t="shared" si="69"/>
        <v>0</v>
      </c>
      <c r="AH133" s="75"/>
      <c r="AI133" s="75"/>
      <c r="AJ133" s="22"/>
      <c r="AK133" s="287" t="e">
        <f t="shared" si="48"/>
        <v>#DIV/0!</v>
      </c>
    </row>
    <row r="134" spans="1:37" hidden="1">
      <c r="A134" s="84"/>
      <c r="B134" s="70"/>
      <c r="C134" s="70"/>
      <c r="D134" s="70"/>
      <c r="E134" s="71"/>
      <c r="F134" s="71"/>
      <c r="G134" s="71"/>
      <c r="H134" s="70"/>
      <c r="I134" s="72">
        <v>42637</v>
      </c>
      <c r="J134" s="73" t="s">
        <v>352</v>
      </c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76"/>
      <c r="W134" s="62"/>
      <c r="X134" s="81">
        <v>100000</v>
      </c>
      <c r="Y134" s="81">
        <v>100000</v>
      </c>
      <c r="Z134" s="81">
        <v>100000</v>
      </c>
      <c r="AA134" s="75"/>
      <c r="AB134" s="81">
        <v>75000</v>
      </c>
      <c r="AC134" s="75"/>
      <c r="AD134" s="75"/>
      <c r="AE134" s="75"/>
      <c r="AF134" s="75"/>
      <c r="AG134" s="88">
        <f t="shared" si="69"/>
        <v>0</v>
      </c>
      <c r="AH134" s="75"/>
      <c r="AI134" s="75"/>
      <c r="AJ134" s="22"/>
      <c r="AK134" s="287" t="e">
        <f t="shared" ref="AK134:AK197" si="70">SUM(AJ134/AI134*100)</f>
        <v>#DIV/0!</v>
      </c>
    </row>
    <row r="135" spans="1:37">
      <c r="A135" s="176" t="s">
        <v>170</v>
      </c>
      <c r="B135" s="224"/>
      <c r="C135" s="224"/>
      <c r="D135" s="224"/>
      <c r="E135" s="225"/>
      <c r="F135" s="225"/>
      <c r="G135" s="225"/>
      <c r="H135" s="224"/>
      <c r="I135" s="168" t="s">
        <v>171</v>
      </c>
      <c r="J135" s="226" t="s">
        <v>172</v>
      </c>
      <c r="K135" s="170" t="e">
        <f>SUM(K136+K142+#REF!)</f>
        <v>#REF!</v>
      </c>
      <c r="L135" s="170" t="e">
        <f>SUM(L136+L142+#REF!)</f>
        <v>#REF!</v>
      </c>
      <c r="M135" s="170" t="e">
        <f>SUM(M136+M142+#REF!)</f>
        <v>#REF!</v>
      </c>
      <c r="N135" s="170">
        <f t="shared" ref="N135:Y135" si="71">SUM(N136+N142)</f>
        <v>43000</v>
      </c>
      <c r="O135" s="170">
        <f t="shared" si="71"/>
        <v>43000</v>
      </c>
      <c r="P135" s="170">
        <f t="shared" si="71"/>
        <v>31000</v>
      </c>
      <c r="Q135" s="170">
        <f t="shared" si="71"/>
        <v>31000</v>
      </c>
      <c r="R135" s="170">
        <f t="shared" si="71"/>
        <v>0</v>
      </c>
      <c r="S135" s="170">
        <f t="shared" si="71"/>
        <v>31000</v>
      </c>
      <c r="T135" s="170">
        <f t="shared" si="71"/>
        <v>0</v>
      </c>
      <c r="U135" s="170">
        <f t="shared" si="71"/>
        <v>0</v>
      </c>
      <c r="V135" s="170">
        <f t="shared" si="71"/>
        <v>200</v>
      </c>
      <c r="W135" s="170">
        <f t="shared" si="71"/>
        <v>31000</v>
      </c>
      <c r="X135" s="170">
        <f t="shared" si="71"/>
        <v>88000</v>
      </c>
      <c r="Y135" s="170">
        <f t="shared" si="71"/>
        <v>88000</v>
      </c>
      <c r="Z135" s="170">
        <f t="shared" ref="Z135" si="72">SUM(Z136+Z142)</f>
        <v>88000</v>
      </c>
      <c r="AA135" s="170">
        <f>SUM(AA136+AA142)</f>
        <v>93000</v>
      </c>
      <c r="AB135" s="170">
        <f t="shared" ref="AB135" si="73">SUM(AB136+AB142)</f>
        <v>0</v>
      </c>
      <c r="AC135" s="170">
        <f>SUM(AC136+AC142)</f>
        <v>115000</v>
      </c>
      <c r="AD135" s="170">
        <f>SUM(AD136+AD142)</f>
        <v>95000</v>
      </c>
      <c r="AE135" s="170">
        <f t="shared" ref="AE135:AJ135" si="74">SUM(AE136+AE142)</f>
        <v>0</v>
      </c>
      <c r="AF135" s="170">
        <f t="shared" si="74"/>
        <v>0</v>
      </c>
      <c r="AG135" s="170">
        <f t="shared" si="74"/>
        <v>95000</v>
      </c>
      <c r="AH135" s="170">
        <f t="shared" si="74"/>
        <v>4997.09</v>
      </c>
      <c r="AI135" s="170">
        <f t="shared" si="74"/>
        <v>60000</v>
      </c>
      <c r="AJ135" s="170">
        <f t="shared" si="74"/>
        <v>0</v>
      </c>
      <c r="AK135" s="287">
        <f t="shared" si="70"/>
        <v>0</v>
      </c>
    </row>
    <row r="136" spans="1:37">
      <c r="A136" s="171" t="s">
        <v>175</v>
      </c>
      <c r="B136" s="167"/>
      <c r="C136" s="167"/>
      <c r="D136" s="167"/>
      <c r="E136" s="178"/>
      <c r="F136" s="178"/>
      <c r="G136" s="178"/>
      <c r="H136" s="167"/>
      <c r="I136" s="179" t="s">
        <v>29</v>
      </c>
      <c r="J136" s="180" t="s">
        <v>244</v>
      </c>
      <c r="K136" s="181" t="e">
        <f t="shared" ref="K136:AE139" si="75">SUM(K137)</f>
        <v>#REF!</v>
      </c>
      <c r="L136" s="181" t="e">
        <f t="shared" si="75"/>
        <v>#REF!</v>
      </c>
      <c r="M136" s="181" t="e">
        <f t="shared" si="75"/>
        <v>#REF!</v>
      </c>
      <c r="N136" s="181">
        <f t="shared" si="75"/>
        <v>40000</v>
      </c>
      <c r="O136" s="181">
        <f t="shared" si="75"/>
        <v>40000</v>
      </c>
      <c r="P136" s="181">
        <f t="shared" si="75"/>
        <v>28000</v>
      </c>
      <c r="Q136" s="181">
        <f t="shared" si="75"/>
        <v>28000</v>
      </c>
      <c r="R136" s="181">
        <f t="shared" si="75"/>
        <v>0</v>
      </c>
      <c r="S136" s="181">
        <f t="shared" si="75"/>
        <v>28000</v>
      </c>
      <c r="T136" s="181">
        <f t="shared" si="75"/>
        <v>0</v>
      </c>
      <c r="U136" s="181">
        <f t="shared" si="75"/>
        <v>0</v>
      </c>
      <c r="V136" s="181">
        <f t="shared" si="75"/>
        <v>100</v>
      </c>
      <c r="W136" s="181">
        <f t="shared" si="75"/>
        <v>28000</v>
      </c>
      <c r="X136" s="181">
        <f t="shared" si="75"/>
        <v>85000</v>
      </c>
      <c r="Y136" s="181">
        <f t="shared" si="75"/>
        <v>85000</v>
      </c>
      <c r="Z136" s="181">
        <f t="shared" si="75"/>
        <v>85000</v>
      </c>
      <c r="AA136" s="181">
        <f t="shared" si="75"/>
        <v>85000</v>
      </c>
      <c r="AB136" s="181">
        <f t="shared" si="75"/>
        <v>0</v>
      </c>
      <c r="AC136" s="181">
        <f t="shared" si="75"/>
        <v>85000</v>
      </c>
      <c r="AD136" s="181">
        <f t="shared" si="75"/>
        <v>85000</v>
      </c>
      <c r="AE136" s="181">
        <f t="shared" si="75"/>
        <v>0</v>
      </c>
      <c r="AF136" s="181">
        <f t="shared" ref="AF136:AJ139" si="76">SUM(AF137)</f>
        <v>0</v>
      </c>
      <c r="AG136" s="181">
        <f t="shared" si="76"/>
        <v>85000</v>
      </c>
      <c r="AH136" s="181">
        <f t="shared" si="76"/>
        <v>0</v>
      </c>
      <c r="AI136" s="181">
        <f t="shared" si="76"/>
        <v>50000</v>
      </c>
      <c r="AJ136" s="181">
        <f t="shared" si="76"/>
        <v>0</v>
      </c>
      <c r="AK136" s="287">
        <f t="shared" si="70"/>
        <v>0</v>
      </c>
    </row>
    <row r="137" spans="1:37">
      <c r="A137" s="171"/>
      <c r="B137" s="167"/>
      <c r="C137" s="167"/>
      <c r="D137" s="167"/>
      <c r="E137" s="178"/>
      <c r="F137" s="178"/>
      <c r="G137" s="178"/>
      <c r="H137" s="167"/>
      <c r="I137" s="179" t="s">
        <v>173</v>
      </c>
      <c r="J137" s="180"/>
      <c r="K137" s="181" t="e">
        <f t="shared" si="75"/>
        <v>#REF!</v>
      </c>
      <c r="L137" s="181" t="e">
        <f t="shared" si="75"/>
        <v>#REF!</v>
      </c>
      <c r="M137" s="181" t="e">
        <f t="shared" si="75"/>
        <v>#REF!</v>
      </c>
      <c r="N137" s="181">
        <f t="shared" si="75"/>
        <v>40000</v>
      </c>
      <c r="O137" s="181">
        <f t="shared" si="75"/>
        <v>40000</v>
      </c>
      <c r="P137" s="181">
        <f t="shared" si="75"/>
        <v>28000</v>
      </c>
      <c r="Q137" s="181">
        <f t="shared" si="75"/>
        <v>28000</v>
      </c>
      <c r="R137" s="181">
        <f t="shared" si="75"/>
        <v>0</v>
      </c>
      <c r="S137" s="181">
        <f t="shared" si="75"/>
        <v>28000</v>
      </c>
      <c r="T137" s="181">
        <f t="shared" si="75"/>
        <v>0</v>
      </c>
      <c r="U137" s="181">
        <f t="shared" si="75"/>
        <v>0</v>
      </c>
      <c r="V137" s="181">
        <f t="shared" si="75"/>
        <v>100</v>
      </c>
      <c r="W137" s="181">
        <f t="shared" si="75"/>
        <v>28000</v>
      </c>
      <c r="X137" s="181">
        <f t="shared" si="75"/>
        <v>85000</v>
      </c>
      <c r="Y137" s="181">
        <f t="shared" si="75"/>
        <v>85000</v>
      </c>
      <c r="Z137" s="181">
        <f t="shared" si="75"/>
        <v>85000</v>
      </c>
      <c r="AA137" s="181">
        <f t="shared" si="75"/>
        <v>85000</v>
      </c>
      <c r="AB137" s="181">
        <f t="shared" si="75"/>
        <v>0</v>
      </c>
      <c r="AC137" s="181">
        <f t="shared" si="75"/>
        <v>85000</v>
      </c>
      <c r="AD137" s="181">
        <f t="shared" si="75"/>
        <v>85000</v>
      </c>
      <c r="AE137" s="181">
        <f t="shared" si="75"/>
        <v>0</v>
      </c>
      <c r="AF137" s="181">
        <f t="shared" si="76"/>
        <v>0</v>
      </c>
      <c r="AG137" s="181">
        <f t="shared" si="76"/>
        <v>85000</v>
      </c>
      <c r="AH137" s="181">
        <f t="shared" si="76"/>
        <v>0</v>
      </c>
      <c r="AI137" s="181">
        <f t="shared" si="76"/>
        <v>50000</v>
      </c>
      <c r="AJ137" s="181">
        <f t="shared" si="76"/>
        <v>0</v>
      </c>
      <c r="AK137" s="287">
        <f t="shared" si="70"/>
        <v>0</v>
      </c>
    </row>
    <row r="138" spans="1:37">
      <c r="A138" s="148"/>
      <c r="B138" s="149"/>
      <c r="C138" s="149"/>
      <c r="D138" s="149"/>
      <c r="E138" s="152"/>
      <c r="F138" s="152"/>
      <c r="G138" s="152"/>
      <c r="H138" s="149"/>
      <c r="I138" s="150">
        <v>3</v>
      </c>
      <c r="J138" s="96" t="s">
        <v>9</v>
      </c>
      <c r="K138" s="79" t="e">
        <f t="shared" si="75"/>
        <v>#REF!</v>
      </c>
      <c r="L138" s="79" t="e">
        <f t="shared" si="75"/>
        <v>#REF!</v>
      </c>
      <c r="M138" s="79" t="e">
        <f t="shared" si="75"/>
        <v>#REF!</v>
      </c>
      <c r="N138" s="79">
        <f t="shared" si="75"/>
        <v>40000</v>
      </c>
      <c r="O138" s="79">
        <f t="shared" si="75"/>
        <v>40000</v>
      </c>
      <c r="P138" s="79">
        <f t="shared" si="75"/>
        <v>28000</v>
      </c>
      <c r="Q138" s="79">
        <f t="shared" si="75"/>
        <v>28000</v>
      </c>
      <c r="R138" s="79">
        <f t="shared" si="75"/>
        <v>0</v>
      </c>
      <c r="S138" s="79">
        <f t="shared" si="75"/>
        <v>28000</v>
      </c>
      <c r="T138" s="79">
        <f t="shared" si="75"/>
        <v>0</v>
      </c>
      <c r="U138" s="79">
        <f t="shared" si="75"/>
        <v>0</v>
      </c>
      <c r="V138" s="79">
        <f t="shared" si="75"/>
        <v>100</v>
      </c>
      <c r="W138" s="79">
        <f t="shared" si="75"/>
        <v>28000</v>
      </c>
      <c r="X138" s="79">
        <f t="shared" si="75"/>
        <v>85000</v>
      </c>
      <c r="Y138" s="79">
        <f>SUM(Y139)</f>
        <v>85000</v>
      </c>
      <c r="Z138" s="79">
        <f>SUM(Z139)</f>
        <v>85000</v>
      </c>
      <c r="AA138" s="79">
        <f t="shared" si="75"/>
        <v>85000</v>
      </c>
      <c r="AB138" s="79">
        <f t="shared" si="75"/>
        <v>0</v>
      </c>
      <c r="AC138" s="79">
        <f t="shared" si="75"/>
        <v>85000</v>
      </c>
      <c r="AD138" s="79">
        <f t="shared" si="75"/>
        <v>85000</v>
      </c>
      <c r="AE138" s="79">
        <f t="shared" si="75"/>
        <v>0</v>
      </c>
      <c r="AF138" s="79">
        <f t="shared" si="76"/>
        <v>0</v>
      </c>
      <c r="AG138" s="79">
        <f t="shared" si="76"/>
        <v>85000</v>
      </c>
      <c r="AH138" s="79">
        <f t="shared" si="76"/>
        <v>0</v>
      </c>
      <c r="AI138" s="79">
        <f>SUM(AI139)</f>
        <v>50000</v>
      </c>
      <c r="AJ138" s="79">
        <f>SUM(AJ139)</f>
        <v>0</v>
      </c>
      <c r="AK138" s="287">
        <f t="shared" si="70"/>
        <v>0</v>
      </c>
    </row>
    <row r="139" spans="1:37">
      <c r="A139" s="151"/>
      <c r="B139" s="149"/>
      <c r="C139" s="149"/>
      <c r="D139" s="149"/>
      <c r="E139" s="152"/>
      <c r="F139" s="152"/>
      <c r="G139" s="152"/>
      <c r="H139" s="149"/>
      <c r="I139" s="150">
        <v>38</v>
      </c>
      <c r="J139" s="96" t="s">
        <v>160</v>
      </c>
      <c r="K139" s="79" t="e">
        <f t="shared" si="75"/>
        <v>#REF!</v>
      </c>
      <c r="L139" s="79" t="e">
        <f t="shared" si="75"/>
        <v>#REF!</v>
      </c>
      <c r="M139" s="79" t="e">
        <f t="shared" si="75"/>
        <v>#REF!</v>
      </c>
      <c r="N139" s="79">
        <f t="shared" si="75"/>
        <v>40000</v>
      </c>
      <c r="O139" s="79">
        <f t="shared" si="75"/>
        <v>40000</v>
      </c>
      <c r="P139" s="79">
        <f t="shared" si="75"/>
        <v>28000</v>
      </c>
      <c r="Q139" s="79">
        <f t="shared" si="75"/>
        <v>28000</v>
      </c>
      <c r="R139" s="79">
        <f t="shared" si="75"/>
        <v>0</v>
      </c>
      <c r="S139" s="79">
        <f t="shared" si="75"/>
        <v>28000</v>
      </c>
      <c r="T139" s="79">
        <f t="shared" si="75"/>
        <v>0</v>
      </c>
      <c r="U139" s="79">
        <f t="shared" si="75"/>
        <v>0</v>
      </c>
      <c r="V139" s="79">
        <f t="shared" si="75"/>
        <v>100</v>
      </c>
      <c r="W139" s="79">
        <f t="shared" si="75"/>
        <v>28000</v>
      </c>
      <c r="X139" s="79">
        <f t="shared" si="75"/>
        <v>85000</v>
      </c>
      <c r="Y139" s="79">
        <f t="shared" si="75"/>
        <v>85000</v>
      </c>
      <c r="Z139" s="79">
        <f t="shared" si="75"/>
        <v>85000</v>
      </c>
      <c r="AA139" s="79">
        <f t="shared" si="75"/>
        <v>85000</v>
      </c>
      <c r="AB139" s="79">
        <f t="shared" si="75"/>
        <v>0</v>
      </c>
      <c r="AC139" s="79">
        <f t="shared" si="75"/>
        <v>85000</v>
      </c>
      <c r="AD139" s="79">
        <f t="shared" si="75"/>
        <v>85000</v>
      </c>
      <c r="AE139" s="79">
        <f t="shared" si="75"/>
        <v>0</v>
      </c>
      <c r="AF139" s="79">
        <f t="shared" si="76"/>
        <v>0</v>
      </c>
      <c r="AG139" s="79">
        <f t="shared" si="76"/>
        <v>85000</v>
      </c>
      <c r="AH139" s="79">
        <f t="shared" si="76"/>
        <v>0</v>
      </c>
      <c r="AI139" s="79">
        <f t="shared" si="76"/>
        <v>50000</v>
      </c>
      <c r="AJ139" s="79">
        <f t="shared" si="76"/>
        <v>0</v>
      </c>
      <c r="AK139" s="287">
        <f t="shared" si="70"/>
        <v>0</v>
      </c>
    </row>
    <row r="140" spans="1:37">
      <c r="A140" s="85"/>
      <c r="B140" s="142" t="s">
        <v>85</v>
      </c>
      <c r="C140" s="82"/>
      <c r="D140" s="82"/>
      <c r="E140" s="142"/>
      <c r="F140" s="142"/>
      <c r="G140" s="142"/>
      <c r="H140" s="82"/>
      <c r="I140" s="77">
        <v>381</v>
      </c>
      <c r="J140" s="78" t="s">
        <v>137</v>
      </c>
      <c r="K140" s="63" t="e">
        <f>SUM(#REF!)</f>
        <v>#REF!</v>
      </c>
      <c r="L140" s="63" t="e">
        <f>SUM(#REF!)</f>
        <v>#REF!</v>
      </c>
      <c r="M140" s="63" t="e">
        <f>SUM(#REF!)</f>
        <v>#REF!</v>
      </c>
      <c r="N140" s="63">
        <f t="shared" ref="N140:AJ140" si="77">SUM(N141:N141)</f>
        <v>40000</v>
      </c>
      <c r="O140" s="63">
        <f t="shared" si="77"/>
        <v>40000</v>
      </c>
      <c r="P140" s="63">
        <f t="shared" si="77"/>
        <v>28000</v>
      </c>
      <c r="Q140" s="63">
        <f t="shared" si="77"/>
        <v>28000</v>
      </c>
      <c r="R140" s="63">
        <f t="shared" si="77"/>
        <v>0</v>
      </c>
      <c r="S140" s="63">
        <f t="shared" si="77"/>
        <v>28000</v>
      </c>
      <c r="T140" s="63">
        <f t="shared" si="77"/>
        <v>0</v>
      </c>
      <c r="U140" s="63">
        <f t="shared" si="77"/>
        <v>0</v>
      </c>
      <c r="V140" s="63">
        <f t="shared" si="77"/>
        <v>100</v>
      </c>
      <c r="W140" s="63">
        <f t="shared" si="77"/>
        <v>28000</v>
      </c>
      <c r="X140" s="63">
        <f t="shared" si="77"/>
        <v>85000</v>
      </c>
      <c r="Y140" s="63">
        <f t="shared" si="77"/>
        <v>85000</v>
      </c>
      <c r="Z140" s="63">
        <f t="shared" si="77"/>
        <v>85000</v>
      </c>
      <c r="AA140" s="63">
        <f t="shared" si="77"/>
        <v>85000</v>
      </c>
      <c r="AB140" s="63">
        <f t="shared" si="77"/>
        <v>0</v>
      </c>
      <c r="AC140" s="63">
        <f t="shared" si="77"/>
        <v>85000</v>
      </c>
      <c r="AD140" s="63">
        <f t="shared" si="77"/>
        <v>85000</v>
      </c>
      <c r="AE140" s="63">
        <f t="shared" si="77"/>
        <v>0</v>
      </c>
      <c r="AF140" s="63">
        <f t="shared" si="77"/>
        <v>0</v>
      </c>
      <c r="AG140" s="63">
        <f t="shared" si="77"/>
        <v>85000</v>
      </c>
      <c r="AH140" s="63">
        <f t="shared" si="77"/>
        <v>0</v>
      </c>
      <c r="AI140" s="63">
        <f t="shared" si="77"/>
        <v>50000</v>
      </c>
      <c r="AJ140" s="63">
        <f t="shared" si="77"/>
        <v>0</v>
      </c>
      <c r="AK140" s="287">
        <f t="shared" si="70"/>
        <v>0</v>
      </c>
    </row>
    <row r="141" spans="1:37">
      <c r="A141" s="85"/>
      <c r="B141" s="82"/>
      <c r="C141" s="82"/>
      <c r="D141" s="82"/>
      <c r="E141" s="142"/>
      <c r="F141" s="142"/>
      <c r="G141" s="142"/>
      <c r="H141" s="82"/>
      <c r="I141" s="72">
        <v>38111</v>
      </c>
      <c r="J141" s="78" t="s">
        <v>244</v>
      </c>
      <c r="K141" s="63"/>
      <c r="L141" s="63"/>
      <c r="M141" s="63"/>
      <c r="N141" s="63">
        <v>40000</v>
      </c>
      <c r="O141" s="63">
        <v>40000</v>
      </c>
      <c r="P141" s="63">
        <v>28000</v>
      </c>
      <c r="Q141" s="63">
        <v>28000</v>
      </c>
      <c r="R141" s="63"/>
      <c r="S141" s="63">
        <v>28000</v>
      </c>
      <c r="T141" s="63"/>
      <c r="U141" s="63"/>
      <c r="V141" s="76">
        <f t="shared" si="50"/>
        <v>100</v>
      </c>
      <c r="W141" s="62">
        <v>28000</v>
      </c>
      <c r="X141" s="75">
        <v>85000</v>
      </c>
      <c r="Y141" s="75">
        <v>85000</v>
      </c>
      <c r="Z141" s="75">
        <v>85000</v>
      </c>
      <c r="AA141" s="75">
        <v>85000</v>
      </c>
      <c r="AB141" s="75"/>
      <c r="AC141" s="75">
        <v>85000</v>
      </c>
      <c r="AD141" s="75">
        <v>85000</v>
      </c>
      <c r="AE141" s="75"/>
      <c r="AF141" s="75"/>
      <c r="AG141" s="88">
        <f t="shared" ref="AG141:AG201" si="78">SUM(AC141+AE141-AF141)</f>
        <v>85000</v>
      </c>
      <c r="AH141" s="75"/>
      <c r="AI141" s="75">
        <v>50000</v>
      </c>
      <c r="AJ141" s="22">
        <v>0</v>
      </c>
      <c r="AK141" s="287">
        <f t="shared" si="70"/>
        <v>0</v>
      </c>
    </row>
    <row r="142" spans="1:37">
      <c r="A142" s="171" t="s">
        <v>174</v>
      </c>
      <c r="B142" s="178"/>
      <c r="C142" s="167"/>
      <c r="D142" s="167"/>
      <c r="E142" s="167"/>
      <c r="F142" s="167"/>
      <c r="G142" s="167"/>
      <c r="H142" s="167"/>
      <c r="I142" s="179" t="s">
        <v>29</v>
      </c>
      <c r="J142" s="180" t="s">
        <v>176</v>
      </c>
      <c r="K142" s="181">
        <f t="shared" ref="K142:AE146" si="79">SUM(K143)</f>
        <v>0</v>
      </c>
      <c r="L142" s="181">
        <f t="shared" si="79"/>
        <v>3000</v>
      </c>
      <c r="M142" s="181">
        <f t="shared" si="79"/>
        <v>3000</v>
      </c>
      <c r="N142" s="181">
        <f t="shared" si="79"/>
        <v>3000</v>
      </c>
      <c r="O142" s="181">
        <f t="shared" si="79"/>
        <v>3000</v>
      </c>
      <c r="P142" s="181">
        <f t="shared" si="79"/>
        <v>3000</v>
      </c>
      <c r="Q142" s="181">
        <f t="shared" si="79"/>
        <v>3000</v>
      </c>
      <c r="R142" s="181">
        <f t="shared" si="79"/>
        <v>0</v>
      </c>
      <c r="S142" s="181">
        <f t="shared" si="79"/>
        <v>3000</v>
      </c>
      <c r="T142" s="181">
        <f t="shared" si="79"/>
        <v>0</v>
      </c>
      <c r="U142" s="181">
        <f t="shared" si="79"/>
        <v>0</v>
      </c>
      <c r="V142" s="181">
        <f t="shared" si="79"/>
        <v>100</v>
      </c>
      <c r="W142" s="181">
        <f t="shared" si="79"/>
        <v>3000</v>
      </c>
      <c r="X142" s="181">
        <f t="shared" si="79"/>
        <v>3000</v>
      </c>
      <c r="Y142" s="181">
        <f t="shared" si="79"/>
        <v>3000</v>
      </c>
      <c r="Z142" s="181">
        <f t="shared" si="79"/>
        <v>3000</v>
      </c>
      <c r="AA142" s="181">
        <f t="shared" si="79"/>
        <v>8000</v>
      </c>
      <c r="AB142" s="181">
        <f t="shared" si="79"/>
        <v>0</v>
      </c>
      <c r="AC142" s="181">
        <f t="shared" si="79"/>
        <v>30000</v>
      </c>
      <c r="AD142" s="181">
        <f t="shared" si="79"/>
        <v>10000</v>
      </c>
      <c r="AE142" s="181">
        <f t="shared" si="79"/>
        <v>0</v>
      </c>
      <c r="AF142" s="181">
        <f t="shared" ref="AF142:AJ146" si="80">SUM(AF143)</f>
        <v>0</v>
      </c>
      <c r="AG142" s="181">
        <f t="shared" si="80"/>
        <v>10000</v>
      </c>
      <c r="AH142" s="181">
        <f t="shared" si="80"/>
        <v>4997.09</v>
      </c>
      <c r="AI142" s="181">
        <f t="shared" si="80"/>
        <v>10000</v>
      </c>
      <c r="AJ142" s="181">
        <f t="shared" si="80"/>
        <v>0</v>
      </c>
      <c r="AK142" s="287">
        <f t="shared" si="70"/>
        <v>0</v>
      </c>
    </row>
    <row r="143" spans="1:37">
      <c r="A143" s="171"/>
      <c r="B143" s="178"/>
      <c r="C143" s="167"/>
      <c r="D143" s="167"/>
      <c r="E143" s="167"/>
      <c r="F143" s="167"/>
      <c r="G143" s="167"/>
      <c r="H143" s="167"/>
      <c r="I143" s="179" t="s">
        <v>177</v>
      </c>
      <c r="J143" s="180"/>
      <c r="K143" s="181">
        <f t="shared" si="79"/>
        <v>0</v>
      </c>
      <c r="L143" s="181">
        <f t="shared" si="79"/>
        <v>3000</v>
      </c>
      <c r="M143" s="181">
        <f t="shared" si="79"/>
        <v>3000</v>
      </c>
      <c r="N143" s="181">
        <f t="shared" si="79"/>
        <v>3000</v>
      </c>
      <c r="O143" s="181">
        <f t="shared" si="79"/>
        <v>3000</v>
      </c>
      <c r="P143" s="181">
        <f t="shared" si="79"/>
        <v>3000</v>
      </c>
      <c r="Q143" s="181">
        <f t="shared" si="79"/>
        <v>3000</v>
      </c>
      <c r="R143" s="181">
        <f t="shared" si="79"/>
        <v>0</v>
      </c>
      <c r="S143" s="181">
        <f t="shared" si="79"/>
        <v>3000</v>
      </c>
      <c r="T143" s="181">
        <f t="shared" si="79"/>
        <v>0</v>
      </c>
      <c r="U143" s="181">
        <f t="shared" si="79"/>
        <v>0</v>
      </c>
      <c r="V143" s="181">
        <f t="shared" si="79"/>
        <v>100</v>
      </c>
      <c r="W143" s="181">
        <f t="shared" si="79"/>
        <v>3000</v>
      </c>
      <c r="X143" s="181">
        <f t="shared" si="79"/>
        <v>3000</v>
      </c>
      <c r="Y143" s="181">
        <f t="shared" si="79"/>
        <v>3000</v>
      </c>
      <c r="Z143" s="181">
        <f t="shared" si="79"/>
        <v>3000</v>
      </c>
      <c r="AA143" s="181">
        <f t="shared" si="79"/>
        <v>8000</v>
      </c>
      <c r="AB143" s="181">
        <f t="shared" si="79"/>
        <v>0</v>
      </c>
      <c r="AC143" s="181">
        <f t="shared" si="79"/>
        <v>30000</v>
      </c>
      <c r="AD143" s="181">
        <f t="shared" si="79"/>
        <v>10000</v>
      </c>
      <c r="AE143" s="181">
        <f t="shared" si="79"/>
        <v>0</v>
      </c>
      <c r="AF143" s="181">
        <f t="shared" si="80"/>
        <v>0</v>
      </c>
      <c r="AG143" s="181">
        <f t="shared" si="80"/>
        <v>10000</v>
      </c>
      <c r="AH143" s="181">
        <f t="shared" si="80"/>
        <v>4997.09</v>
      </c>
      <c r="AI143" s="181">
        <f>SUM(AI144)</f>
        <v>10000</v>
      </c>
      <c r="AJ143" s="181">
        <f>SUM(AJ144)</f>
        <v>0</v>
      </c>
      <c r="AK143" s="287">
        <f t="shared" si="70"/>
        <v>0</v>
      </c>
    </row>
    <row r="144" spans="1:37">
      <c r="A144" s="148"/>
      <c r="B144" s="152"/>
      <c r="C144" s="149"/>
      <c r="D144" s="149"/>
      <c r="E144" s="149"/>
      <c r="F144" s="149"/>
      <c r="G144" s="149"/>
      <c r="H144" s="149"/>
      <c r="I144" s="150">
        <v>3</v>
      </c>
      <c r="J144" s="96" t="s">
        <v>9</v>
      </c>
      <c r="K144" s="79">
        <f t="shared" si="79"/>
        <v>0</v>
      </c>
      <c r="L144" s="79">
        <f t="shared" si="79"/>
        <v>3000</v>
      </c>
      <c r="M144" s="79">
        <f t="shared" si="79"/>
        <v>3000</v>
      </c>
      <c r="N144" s="79">
        <f t="shared" si="79"/>
        <v>3000</v>
      </c>
      <c r="O144" s="79">
        <f t="shared" si="79"/>
        <v>3000</v>
      </c>
      <c r="P144" s="79">
        <f t="shared" si="79"/>
        <v>3000</v>
      </c>
      <c r="Q144" s="79">
        <f t="shared" si="79"/>
        <v>3000</v>
      </c>
      <c r="R144" s="79">
        <f t="shared" si="79"/>
        <v>0</v>
      </c>
      <c r="S144" s="79">
        <f t="shared" si="79"/>
        <v>3000</v>
      </c>
      <c r="T144" s="79">
        <f t="shared" si="79"/>
        <v>0</v>
      </c>
      <c r="U144" s="79">
        <f t="shared" si="79"/>
        <v>0</v>
      </c>
      <c r="V144" s="79">
        <f t="shared" si="79"/>
        <v>100</v>
      </c>
      <c r="W144" s="79">
        <f t="shared" si="79"/>
        <v>3000</v>
      </c>
      <c r="X144" s="79">
        <f t="shared" si="79"/>
        <v>3000</v>
      </c>
      <c r="Y144" s="79">
        <f t="shared" si="79"/>
        <v>3000</v>
      </c>
      <c r="Z144" s="79">
        <f t="shared" si="79"/>
        <v>3000</v>
      </c>
      <c r="AA144" s="79">
        <f t="shared" si="79"/>
        <v>8000</v>
      </c>
      <c r="AB144" s="79">
        <f t="shared" si="79"/>
        <v>0</v>
      </c>
      <c r="AC144" s="79">
        <f t="shared" si="79"/>
        <v>30000</v>
      </c>
      <c r="AD144" s="79">
        <f t="shared" si="79"/>
        <v>10000</v>
      </c>
      <c r="AE144" s="79">
        <f t="shared" si="79"/>
        <v>0</v>
      </c>
      <c r="AF144" s="79">
        <f t="shared" si="80"/>
        <v>0</v>
      </c>
      <c r="AG144" s="79">
        <f t="shared" si="80"/>
        <v>10000</v>
      </c>
      <c r="AH144" s="79">
        <f t="shared" si="80"/>
        <v>4997.09</v>
      </c>
      <c r="AI144" s="79">
        <f t="shared" si="80"/>
        <v>10000</v>
      </c>
      <c r="AJ144" s="79">
        <f t="shared" si="80"/>
        <v>0</v>
      </c>
      <c r="AK144" s="287">
        <f t="shared" si="70"/>
        <v>0</v>
      </c>
    </row>
    <row r="145" spans="1:37">
      <c r="A145" s="151"/>
      <c r="B145" s="152"/>
      <c r="C145" s="149"/>
      <c r="D145" s="149"/>
      <c r="E145" s="149"/>
      <c r="F145" s="149"/>
      <c r="G145" s="149"/>
      <c r="H145" s="149"/>
      <c r="I145" s="150">
        <v>38</v>
      </c>
      <c r="J145" s="96" t="s">
        <v>160</v>
      </c>
      <c r="K145" s="79">
        <f t="shared" si="79"/>
        <v>0</v>
      </c>
      <c r="L145" s="79">
        <f t="shared" si="79"/>
        <v>3000</v>
      </c>
      <c r="M145" s="79">
        <f t="shared" si="79"/>
        <v>3000</v>
      </c>
      <c r="N145" s="79">
        <f t="shared" si="79"/>
        <v>3000</v>
      </c>
      <c r="O145" s="79">
        <f t="shared" si="79"/>
        <v>3000</v>
      </c>
      <c r="P145" s="79">
        <f t="shared" si="79"/>
        <v>3000</v>
      </c>
      <c r="Q145" s="79">
        <f t="shared" si="79"/>
        <v>3000</v>
      </c>
      <c r="R145" s="79">
        <f t="shared" si="79"/>
        <v>0</v>
      </c>
      <c r="S145" s="79">
        <f t="shared" si="79"/>
        <v>3000</v>
      </c>
      <c r="T145" s="79">
        <f t="shared" si="79"/>
        <v>0</v>
      </c>
      <c r="U145" s="79">
        <f t="shared" si="79"/>
        <v>0</v>
      </c>
      <c r="V145" s="79">
        <f t="shared" si="79"/>
        <v>100</v>
      </c>
      <c r="W145" s="79">
        <f t="shared" si="79"/>
        <v>3000</v>
      </c>
      <c r="X145" s="79">
        <f t="shared" si="79"/>
        <v>3000</v>
      </c>
      <c r="Y145" s="79">
        <f t="shared" si="79"/>
        <v>3000</v>
      </c>
      <c r="Z145" s="79">
        <f t="shared" si="79"/>
        <v>3000</v>
      </c>
      <c r="AA145" s="79">
        <f t="shared" si="79"/>
        <v>8000</v>
      </c>
      <c r="AB145" s="79">
        <f t="shared" si="79"/>
        <v>0</v>
      </c>
      <c r="AC145" s="79">
        <f t="shared" si="79"/>
        <v>30000</v>
      </c>
      <c r="AD145" s="79">
        <f t="shared" si="79"/>
        <v>10000</v>
      </c>
      <c r="AE145" s="79">
        <f t="shared" si="79"/>
        <v>0</v>
      </c>
      <c r="AF145" s="79">
        <f t="shared" si="80"/>
        <v>0</v>
      </c>
      <c r="AG145" s="79">
        <f t="shared" si="80"/>
        <v>10000</v>
      </c>
      <c r="AH145" s="79">
        <f t="shared" si="80"/>
        <v>4997.09</v>
      </c>
      <c r="AI145" s="79">
        <f t="shared" si="80"/>
        <v>10000</v>
      </c>
      <c r="AJ145" s="79">
        <f t="shared" si="80"/>
        <v>0</v>
      </c>
      <c r="AK145" s="287">
        <f t="shared" si="70"/>
        <v>0</v>
      </c>
    </row>
    <row r="146" spans="1:37">
      <c r="A146" s="85"/>
      <c r="B146" s="142" t="s">
        <v>85</v>
      </c>
      <c r="C146" s="82"/>
      <c r="D146" s="82"/>
      <c r="E146" s="82"/>
      <c r="F146" s="82"/>
      <c r="G146" s="82"/>
      <c r="H146" s="82"/>
      <c r="I146" s="77">
        <v>381</v>
      </c>
      <c r="J146" s="78" t="s">
        <v>137</v>
      </c>
      <c r="K146" s="63">
        <f t="shared" si="79"/>
        <v>0</v>
      </c>
      <c r="L146" s="63">
        <f t="shared" si="79"/>
        <v>3000</v>
      </c>
      <c r="M146" s="63">
        <f t="shared" si="79"/>
        <v>3000</v>
      </c>
      <c r="N146" s="63">
        <f t="shared" si="79"/>
        <v>3000</v>
      </c>
      <c r="O146" s="63">
        <f t="shared" si="79"/>
        <v>3000</v>
      </c>
      <c r="P146" s="63">
        <f>SUM(P147)</f>
        <v>3000</v>
      </c>
      <c r="Q146" s="63">
        <f>SUM(Q147)</f>
        <v>3000</v>
      </c>
      <c r="R146" s="63">
        <f>SUM(R147)</f>
        <v>0</v>
      </c>
      <c r="S146" s="63">
        <f>SUM(S147)</f>
        <v>3000</v>
      </c>
      <c r="T146" s="63">
        <f>SUM(T147)</f>
        <v>0</v>
      </c>
      <c r="U146" s="63">
        <f t="shared" si="79"/>
        <v>0</v>
      </c>
      <c r="V146" s="63">
        <f t="shared" si="79"/>
        <v>100</v>
      </c>
      <c r="W146" s="63">
        <f t="shared" si="79"/>
        <v>3000</v>
      </c>
      <c r="X146" s="63">
        <f t="shared" si="79"/>
        <v>3000</v>
      </c>
      <c r="Y146" s="63">
        <f t="shared" si="79"/>
        <v>3000</v>
      </c>
      <c r="Z146" s="63">
        <f t="shared" si="79"/>
        <v>3000</v>
      </c>
      <c r="AA146" s="63">
        <f t="shared" si="79"/>
        <v>8000</v>
      </c>
      <c r="AB146" s="63">
        <f t="shared" si="79"/>
        <v>0</v>
      </c>
      <c r="AC146" s="63">
        <f t="shared" si="79"/>
        <v>30000</v>
      </c>
      <c r="AD146" s="63">
        <f t="shared" si="79"/>
        <v>10000</v>
      </c>
      <c r="AE146" s="63">
        <f t="shared" si="79"/>
        <v>0</v>
      </c>
      <c r="AF146" s="63">
        <f t="shared" si="80"/>
        <v>0</v>
      </c>
      <c r="AG146" s="63">
        <f t="shared" si="80"/>
        <v>10000</v>
      </c>
      <c r="AH146" s="63">
        <f t="shared" si="80"/>
        <v>4997.09</v>
      </c>
      <c r="AI146" s="63">
        <f t="shared" si="80"/>
        <v>10000</v>
      </c>
      <c r="AJ146" s="63">
        <f t="shared" si="80"/>
        <v>0</v>
      </c>
      <c r="AK146" s="287">
        <f t="shared" si="70"/>
        <v>0</v>
      </c>
    </row>
    <row r="147" spans="1:37">
      <c r="A147" s="85"/>
      <c r="B147" s="142"/>
      <c r="C147" s="82"/>
      <c r="D147" s="82"/>
      <c r="E147" s="82"/>
      <c r="F147" s="82"/>
      <c r="G147" s="82"/>
      <c r="H147" s="82"/>
      <c r="I147" s="77">
        <v>38111</v>
      </c>
      <c r="J147" s="78" t="s">
        <v>176</v>
      </c>
      <c r="K147" s="63">
        <v>0</v>
      </c>
      <c r="L147" s="63">
        <v>3000</v>
      </c>
      <c r="M147" s="63">
        <v>3000</v>
      </c>
      <c r="N147" s="63">
        <v>3000</v>
      </c>
      <c r="O147" s="63">
        <v>3000</v>
      </c>
      <c r="P147" s="63">
        <v>3000</v>
      </c>
      <c r="Q147" s="63">
        <v>3000</v>
      </c>
      <c r="R147" s="63"/>
      <c r="S147" s="63">
        <v>3000</v>
      </c>
      <c r="T147" s="63"/>
      <c r="U147" s="63"/>
      <c r="V147" s="76">
        <f t="shared" si="50"/>
        <v>100</v>
      </c>
      <c r="W147" s="62">
        <v>3000</v>
      </c>
      <c r="X147" s="75">
        <v>3000</v>
      </c>
      <c r="Y147" s="75">
        <v>3000</v>
      </c>
      <c r="Z147" s="75">
        <v>3000</v>
      </c>
      <c r="AA147" s="75">
        <v>8000</v>
      </c>
      <c r="AB147" s="75"/>
      <c r="AC147" s="75">
        <v>30000</v>
      </c>
      <c r="AD147" s="75">
        <v>10000</v>
      </c>
      <c r="AE147" s="75"/>
      <c r="AF147" s="75"/>
      <c r="AG147" s="88">
        <v>10000</v>
      </c>
      <c r="AH147" s="75">
        <v>4997.09</v>
      </c>
      <c r="AI147" s="75">
        <v>10000</v>
      </c>
      <c r="AJ147" s="22">
        <v>0</v>
      </c>
      <c r="AK147" s="287">
        <f t="shared" si="70"/>
        <v>0</v>
      </c>
    </row>
    <row r="148" spans="1:37">
      <c r="A148" s="176" t="s">
        <v>178</v>
      </c>
      <c r="B148" s="225"/>
      <c r="C148" s="224"/>
      <c r="D148" s="224"/>
      <c r="E148" s="224"/>
      <c r="F148" s="224"/>
      <c r="G148" s="224"/>
      <c r="H148" s="224"/>
      <c r="I148" s="168" t="s">
        <v>180</v>
      </c>
      <c r="J148" s="226" t="s">
        <v>239</v>
      </c>
      <c r="K148" s="170">
        <f t="shared" ref="K148:R148" si="81">SUM(K149+K157)</f>
        <v>82578.36</v>
      </c>
      <c r="L148" s="170">
        <f t="shared" si="81"/>
        <v>25000</v>
      </c>
      <c r="M148" s="170">
        <f t="shared" si="81"/>
        <v>25000</v>
      </c>
      <c r="N148" s="170">
        <f t="shared" si="81"/>
        <v>122000</v>
      </c>
      <c r="O148" s="170">
        <f>SUM(O149+O157)</f>
        <v>122000</v>
      </c>
      <c r="P148" s="170">
        <f t="shared" si="81"/>
        <v>129000</v>
      </c>
      <c r="Q148" s="170">
        <f>SUM(Q149+Q157)</f>
        <v>129000</v>
      </c>
      <c r="R148" s="170">
        <f t="shared" si="81"/>
        <v>42556.25</v>
      </c>
      <c r="S148" s="170">
        <f>SUM(S149+S157+S163)</f>
        <v>110000</v>
      </c>
      <c r="T148" s="170">
        <f>SUM(T149+T157+T163)</f>
        <v>51240.19</v>
      </c>
      <c r="U148" s="170">
        <f t="shared" ref="U148:X148" si="82">SUM(U149+U157+U163)</f>
        <v>0</v>
      </c>
      <c r="V148" s="170">
        <f t="shared" si="82"/>
        <v>161.39076284379865</v>
      </c>
      <c r="W148" s="170">
        <f t="shared" si="82"/>
        <v>160000</v>
      </c>
      <c r="X148" s="170">
        <f t="shared" si="82"/>
        <v>196000</v>
      </c>
      <c r="Y148" s="170">
        <f>SUM(Y149+Y157+Y163)</f>
        <v>204500</v>
      </c>
      <c r="Z148" s="170">
        <f>SUM(Z149+Z157+Z163)</f>
        <v>204500</v>
      </c>
      <c r="AA148" s="170">
        <f>SUM(AA149+AA157+AA163)</f>
        <v>237000</v>
      </c>
      <c r="AB148" s="170">
        <f t="shared" ref="AB148" si="83">SUM(AB149+AB157+AB163)</f>
        <v>113444.73</v>
      </c>
      <c r="AC148" s="170">
        <f>SUM(AC149+AC157+AC163)</f>
        <v>237000</v>
      </c>
      <c r="AD148" s="170">
        <f>SUM(AD149+AD157+AD163)</f>
        <v>241000</v>
      </c>
      <c r="AE148" s="170">
        <f t="shared" ref="AE148:AJ148" si="84">SUM(AE149+AE157+AE163)</f>
        <v>0</v>
      </c>
      <c r="AF148" s="170">
        <f t="shared" si="84"/>
        <v>0</v>
      </c>
      <c r="AG148" s="170">
        <f t="shared" si="84"/>
        <v>241000</v>
      </c>
      <c r="AH148" s="170">
        <f t="shared" si="84"/>
        <v>149422.87</v>
      </c>
      <c r="AI148" s="170">
        <f t="shared" si="84"/>
        <v>223000</v>
      </c>
      <c r="AJ148" s="170">
        <f t="shared" si="84"/>
        <v>64888.979999999996</v>
      </c>
      <c r="AK148" s="287">
        <f t="shared" si="70"/>
        <v>29.098197309417039</v>
      </c>
    </row>
    <row r="149" spans="1:37">
      <c r="A149" s="171" t="s">
        <v>179</v>
      </c>
      <c r="B149" s="178"/>
      <c r="C149" s="167"/>
      <c r="D149" s="167"/>
      <c r="E149" s="167"/>
      <c r="F149" s="167"/>
      <c r="G149" s="167"/>
      <c r="H149" s="167"/>
      <c r="I149" s="179" t="s">
        <v>29</v>
      </c>
      <c r="J149" s="180" t="s">
        <v>240</v>
      </c>
      <c r="K149" s="181">
        <f t="shared" ref="K149:AE153" si="85">SUM(K150)</f>
        <v>8000</v>
      </c>
      <c r="L149" s="181">
        <f t="shared" si="85"/>
        <v>10000</v>
      </c>
      <c r="M149" s="181">
        <f t="shared" si="85"/>
        <v>10000</v>
      </c>
      <c r="N149" s="181">
        <f t="shared" si="85"/>
        <v>82000</v>
      </c>
      <c r="O149" s="181">
        <f t="shared" si="85"/>
        <v>82000</v>
      </c>
      <c r="P149" s="181">
        <f t="shared" si="85"/>
        <v>82000</v>
      </c>
      <c r="Q149" s="181">
        <f t="shared" si="85"/>
        <v>82000</v>
      </c>
      <c r="R149" s="181">
        <f t="shared" si="85"/>
        <v>37145.75</v>
      </c>
      <c r="S149" s="181">
        <f t="shared" si="85"/>
        <v>80000</v>
      </c>
      <c r="T149" s="181">
        <f t="shared" si="85"/>
        <v>29334.9</v>
      </c>
      <c r="U149" s="181">
        <f t="shared" si="85"/>
        <v>0</v>
      </c>
      <c r="V149" s="181">
        <f t="shared" si="85"/>
        <v>97.560975609756099</v>
      </c>
      <c r="W149" s="181">
        <f t="shared" si="85"/>
        <v>100000</v>
      </c>
      <c r="X149" s="181">
        <f t="shared" si="85"/>
        <v>100000</v>
      </c>
      <c r="Y149" s="181">
        <f>SUM(Y150)</f>
        <v>100000</v>
      </c>
      <c r="Z149" s="181">
        <f>SUM(Z150)</f>
        <v>100000</v>
      </c>
      <c r="AA149" s="181">
        <f t="shared" si="85"/>
        <v>116000</v>
      </c>
      <c r="AB149" s="181">
        <f t="shared" si="85"/>
        <v>63895.98</v>
      </c>
      <c r="AC149" s="181">
        <f t="shared" si="85"/>
        <v>116000</v>
      </c>
      <c r="AD149" s="181">
        <f t="shared" si="85"/>
        <v>116000</v>
      </c>
      <c r="AE149" s="181">
        <f t="shared" si="85"/>
        <v>0</v>
      </c>
      <c r="AF149" s="181">
        <f t="shared" ref="AF149:AJ152" si="86">SUM(AF150)</f>
        <v>0</v>
      </c>
      <c r="AG149" s="181">
        <f t="shared" si="86"/>
        <v>116000</v>
      </c>
      <c r="AH149" s="181">
        <f t="shared" si="86"/>
        <v>80602.94</v>
      </c>
      <c r="AI149" s="181">
        <f t="shared" si="86"/>
        <v>116000</v>
      </c>
      <c r="AJ149" s="181">
        <f t="shared" si="86"/>
        <v>51267.74</v>
      </c>
      <c r="AK149" s="287">
        <f t="shared" si="70"/>
        <v>44.196327586206898</v>
      </c>
    </row>
    <row r="150" spans="1:37">
      <c r="A150" s="171"/>
      <c r="B150" s="178"/>
      <c r="C150" s="167"/>
      <c r="D150" s="167"/>
      <c r="E150" s="167"/>
      <c r="F150" s="167"/>
      <c r="G150" s="167"/>
      <c r="H150" s="167"/>
      <c r="I150" s="179" t="s">
        <v>253</v>
      </c>
      <c r="J150" s="180"/>
      <c r="K150" s="181">
        <f t="shared" si="85"/>
        <v>8000</v>
      </c>
      <c r="L150" s="181">
        <f t="shared" si="85"/>
        <v>10000</v>
      </c>
      <c r="M150" s="181">
        <f t="shared" si="85"/>
        <v>10000</v>
      </c>
      <c r="N150" s="181">
        <f t="shared" si="85"/>
        <v>82000</v>
      </c>
      <c r="O150" s="181">
        <f t="shared" si="85"/>
        <v>82000</v>
      </c>
      <c r="P150" s="181">
        <f t="shared" si="85"/>
        <v>82000</v>
      </c>
      <c r="Q150" s="181">
        <f t="shared" si="85"/>
        <v>82000</v>
      </c>
      <c r="R150" s="181">
        <f t="shared" si="85"/>
        <v>37145.75</v>
      </c>
      <c r="S150" s="181">
        <f t="shared" si="85"/>
        <v>80000</v>
      </c>
      <c r="T150" s="181">
        <f t="shared" si="85"/>
        <v>29334.9</v>
      </c>
      <c r="U150" s="181">
        <f t="shared" si="85"/>
        <v>0</v>
      </c>
      <c r="V150" s="181">
        <f t="shared" si="85"/>
        <v>97.560975609756099</v>
      </c>
      <c r="W150" s="181">
        <f t="shared" si="85"/>
        <v>100000</v>
      </c>
      <c r="X150" s="181">
        <f t="shared" si="85"/>
        <v>100000</v>
      </c>
      <c r="Y150" s="181">
        <f t="shared" si="85"/>
        <v>100000</v>
      </c>
      <c r="Z150" s="181">
        <f t="shared" si="85"/>
        <v>100000</v>
      </c>
      <c r="AA150" s="181">
        <f>SUM(AA151)</f>
        <v>116000</v>
      </c>
      <c r="AB150" s="181">
        <f t="shared" si="85"/>
        <v>63895.98</v>
      </c>
      <c r="AC150" s="181">
        <f>SUM(AC151)</f>
        <v>116000</v>
      </c>
      <c r="AD150" s="181">
        <f>SUM(AD151)</f>
        <v>116000</v>
      </c>
      <c r="AE150" s="181">
        <f t="shared" si="85"/>
        <v>0</v>
      </c>
      <c r="AF150" s="181">
        <f t="shared" si="86"/>
        <v>0</v>
      </c>
      <c r="AG150" s="181">
        <f t="shared" si="86"/>
        <v>116000</v>
      </c>
      <c r="AH150" s="181">
        <f t="shared" si="86"/>
        <v>80602.94</v>
      </c>
      <c r="AI150" s="181">
        <f t="shared" si="86"/>
        <v>116000</v>
      </c>
      <c r="AJ150" s="181">
        <f t="shared" si="86"/>
        <v>51267.74</v>
      </c>
      <c r="AK150" s="287">
        <f t="shared" si="70"/>
        <v>44.196327586206898</v>
      </c>
    </row>
    <row r="151" spans="1:37">
      <c r="A151" s="148"/>
      <c r="B151" s="152"/>
      <c r="C151" s="149"/>
      <c r="D151" s="149"/>
      <c r="E151" s="149"/>
      <c r="F151" s="149"/>
      <c r="G151" s="149"/>
      <c r="H151" s="149"/>
      <c r="I151" s="150">
        <v>3</v>
      </c>
      <c r="J151" s="96" t="s">
        <v>9</v>
      </c>
      <c r="K151" s="79">
        <f>SUM(K152)</f>
        <v>8000</v>
      </c>
      <c r="L151" s="79">
        <f>SUM(L152)</f>
        <v>10000</v>
      </c>
      <c r="M151" s="79">
        <f>SUM(M152)</f>
        <v>10000</v>
      </c>
      <c r="N151" s="79">
        <f>SUM(N152)</f>
        <v>82000</v>
      </c>
      <c r="O151" s="79">
        <f>SUM(O152)</f>
        <v>82000</v>
      </c>
      <c r="P151" s="79">
        <f t="shared" si="85"/>
        <v>82000</v>
      </c>
      <c r="Q151" s="79">
        <f t="shared" si="85"/>
        <v>82000</v>
      </c>
      <c r="R151" s="79">
        <f t="shared" si="85"/>
        <v>37145.75</v>
      </c>
      <c r="S151" s="79">
        <f t="shared" si="85"/>
        <v>80000</v>
      </c>
      <c r="T151" s="79">
        <f t="shared" si="85"/>
        <v>29334.9</v>
      </c>
      <c r="U151" s="79">
        <f t="shared" si="85"/>
        <v>0</v>
      </c>
      <c r="V151" s="79">
        <f t="shared" si="85"/>
        <v>97.560975609756099</v>
      </c>
      <c r="W151" s="79">
        <f t="shared" si="85"/>
        <v>100000</v>
      </c>
      <c r="X151" s="79">
        <f t="shared" si="85"/>
        <v>100000</v>
      </c>
      <c r="Y151" s="79">
        <f t="shared" si="85"/>
        <v>100000</v>
      </c>
      <c r="Z151" s="79">
        <f t="shared" si="85"/>
        <v>100000</v>
      </c>
      <c r="AA151" s="79">
        <f>SUM(AA152)</f>
        <v>116000</v>
      </c>
      <c r="AB151" s="79">
        <f t="shared" si="85"/>
        <v>63895.98</v>
      </c>
      <c r="AC151" s="79">
        <f>SUM(AC152)</f>
        <v>116000</v>
      </c>
      <c r="AD151" s="79">
        <f>SUM(AD152)</f>
        <v>116000</v>
      </c>
      <c r="AE151" s="79">
        <f t="shared" si="85"/>
        <v>0</v>
      </c>
      <c r="AF151" s="79">
        <f t="shared" si="86"/>
        <v>0</v>
      </c>
      <c r="AG151" s="79">
        <f t="shared" si="86"/>
        <v>116000</v>
      </c>
      <c r="AH151" s="79">
        <f t="shared" si="86"/>
        <v>80602.94</v>
      </c>
      <c r="AI151" s="79">
        <f t="shared" si="86"/>
        <v>116000</v>
      </c>
      <c r="AJ151" s="79">
        <f t="shared" si="86"/>
        <v>51267.74</v>
      </c>
      <c r="AK151" s="287">
        <f t="shared" si="70"/>
        <v>44.196327586206898</v>
      </c>
    </row>
    <row r="152" spans="1:37">
      <c r="A152" s="151"/>
      <c r="B152" s="152"/>
      <c r="C152" s="149"/>
      <c r="D152" s="149"/>
      <c r="E152" s="149"/>
      <c r="F152" s="149"/>
      <c r="G152" s="149"/>
      <c r="H152" s="149"/>
      <c r="I152" s="150">
        <v>38</v>
      </c>
      <c r="J152" s="96" t="s">
        <v>20</v>
      </c>
      <c r="K152" s="79">
        <f t="shared" si="85"/>
        <v>8000</v>
      </c>
      <c r="L152" s="79">
        <f t="shared" si="85"/>
        <v>10000</v>
      </c>
      <c r="M152" s="79">
        <f t="shared" si="85"/>
        <v>10000</v>
      </c>
      <c r="N152" s="79">
        <f t="shared" si="85"/>
        <v>82000</v>
      </c>
      <c r="O152" s="79">
        <f t="shared" si="85"/>
        <v>82000</v>
      </c>
      <c r="P152" s="79">
        <f t="shared" si="85"/>
        <v>82000</v>
      </c>
      <c r="Q152" s="79">
        <f t="shared" si="85"/>
        <v>82000</v>
      </c>
      <c r="R152" s="79">
        <f t="shared" si="85"/>
        <v>37145.75</v>
      </c>
      <c r="S152" s="79">
        <f t="shared" si="85"/>
        <v>80000</v>
      </c>
      <c r="T152" s="79">
        <f t="shared" si="85"/>
        <v>29334.9</v>
      </c>
      <c r="U152" s="79">
        <f t="shared" si="85"/>
        <v>0</v>
      </c>
      <c r="V152" s="79">
        <f t="shared" si="85"/>
        <v>97.560975609756099</v>
      </c>
      <c r="W152" s="79">
        <f t="shared" si="85"/>
        <v>100000</v>
      </c>
      <c r="X152" s="79">
        <f t="shared" si="85"/>
        <v>100000</v>
      </c>
      <c r="Y152" s="79">
        <v>100000</v>
      </c>
      <c r="Z152" s="79">
        <v>100000</v>
      </c>
      <c r="AA152" s="79">
        <f t="shared" si="85"/>
        <v>116000</v>
      </c>
      <c r="AB152" s="79">
        <f t="shared" si="85"/>
        <v>63895.98</v>
      </c>
      <c r="AC152" s="79">
        <f t="shared" si="85"/>
        <v>116000</v>
      </c>
      <c r="AD152" s="79">
        <f t="shared" si="85"/>
        <v>116000</v>
      </c>
      <c r="AE152" s="79">
        <f t="shared" si="85"/>
        <v>0</v>
      </c>
      <c r="AF152" s="79">
        <f t="shared" si="86"/>
        <v>0</v>
      </c>
      <c r="AG152" s="79">
        <f t="shared" si="86"/>
        <v>116000</v>
      </c>
      <c r="AH152" s="79">
        <f t="shared" si="86"/>
        <v>80602.94</v>
      </c>
      <c r="AI152" s="79">
        <f>SUM(AI153)</f>
        <v>116000</v>
      </c>
      <c r="AJ152" s="79">
        <f>SUM(AJ153)</f>
        <v>51267.74</v>
      </c>
      <c r="AK152" s="287">
        <f t="shared" si="70"/>
        <v>44.196327586206898</v>
      </c>
    </row>
    <row r="153" spans="1:37">
      <c r="A153" s="85"/>
      <c r="B153" s="142" t="s">
        <v>85</v>
      </c>
      <c r="C153" s="82"/>
      <c r="D153" s="82"/>
      <c r="E153" s="82"/>
      <c r="F153" s="82"/>
      <c r="G153" s="82"/>
      <c r="H153" s="82"/>
      <c r="I153" s="77">
        <v>381</v>
      </c>
      <c r="J153" s="78" t="s">
        <v>137</v>
      </c>
      <c r="K153" s="63">
        <f t="shared" si="85"/>
        <v>8000</v>
      </c>
      <c r="L153" s="63">
        <f t="shared" si="85"/>
        <v>10000</v>
      </c>
      <c r="M153" s="63">
        <f t="shared" si="85"/>
        <v>10000</v>
      </c>
      <c r="N153" s="63">
        <f t="shared" si="85"/>
        <v>82000</v>
      </c>
      <c r="O153" s="63">
        <f t="shared" si="85"/>
        <v>82000</v>
      </c>
      <c r="P153" s="63">
        <f t="shared" si="85"/>
        <v>82000</v>
      </c>
      <c r="Q153" s="63">
        <f t="shared" si="85"/>
        <v>82000</v>
      </c>
      <c r="R153" s="63">
        <f t="shared" si="85"/>
        <v>37145.75</v>
      </c>
      <c r="S153" s="63">
        <f t="shared" si="85"/>
        <v>80000</v>
      </c>
      <c r="T153" s="63">
        <f t="shared" si="85"/>
        <v>29334.9</v>
      </c>
      <c r="U153" s="63">
        <f t="shared" si="85"/>
        <v>0</v>
      </c>
      <c r="V153" s="63">
        <f t="shared" si="85"/>
        <v>97.560975609756099</v>
      </c>
      <c r="W153" s="63">
        <f t="shared" si="85"/>
        <v>100000</v>
      </c>
      <c r="X153" s="63">
        <f t="shared" si="85"/>
        <v>100000</v>
      </c>
      <c r="Y153" s="63">
        <v>100000</v>
      </c>
      <c r="Z153" s="63">
        <v>100000</v>
      </c>
      <c r="AA153" s="63">
        <f>SUM(AA154:AA156)</f>
        <v>116000</v>
      </c>
      <c r="AB153" s="63">
        <f t="shared" ref="AB153" si="87">SUM(AB154:AB156)</f>
        <v>63895.98</v>
      </c>
      <c r="AC153" s="63">
        <f>SUM(AC154:AC156)</f>
        <v>116000</v>
      </c>
      <c r="AD153" s="63">
        <f>SUM(AD154:AD156)</f>
        <v>116000</v>
      </c>
      <c r="AE153" s="63">
        <f t="shared" ref="AE153:AJ153" si="88">SUM(AE154:AE156)</f>
        <v>0</v>
      </c>
      <c r="AF153" s="63">
        <f t="shared" si="88"/>
        <v>0</v>
      </c>
      <c r="AG153" s="63">
        <f t="shared" si="88"/>
        <v>116000</v>
      </c>
      <c r="AH153" s="63">
        <f t="shared" si="88"/>
        <v>80602.94</v>
      </c>
      <c r="AI153" s="63">
        <f t="shared" si="88"/>
        <v>116000</v>
      </c>
      <c r="AJ153" s="63">
        <f t="shared" si="88"/>
        <v>51267.74</v>
      </c>
      <c r="AK153" s="287">
        <f t="shared" si="70"/>
        <v>44.196327586206898</v>
      </c>
    </row>
    <row r="154" spans="1:37">
      <c r="A154" s="85"/>
      <c r="B154" s="142"/>
      <c r="C154" s="82"/>
      <c r="D154" s="82"/>
      <c r="E154" s="82"/>
      <c r="F154" s="82"/>
      <c r="G154" s="82"/>
      <c r="H154" s="82"/>
      <c r="I154" s="77">
        <v>38113</v>
      </c>
      <c r="J154" s="78" t="s">
        <v>241</v>
      </c>
      <c r="K154" s="63">
        <v>8000</v>
      </c>
      <c r="L154" s="63">
        <v>10000</v>
      </c>
      <c r="M154" s="63">
        <v>10000</v>
      </c>
      <c r="N154" s="63">
        <v>82000</v>
      </c>
      <c r="O154" s="63">
        <v>82000</v>
      </c>
      <c r="P154" s="63">
        <v>82000</v>
      </c>
      <c r="Q154" s="63">
        <v>82000</v>
      </c>
      <c r="R154" s="63">
        <v>37145.75</v>
      </c>
      <c r="S154" s="62">
        <v>80000</v>
      </c>
      <c r="T154" s="63">
        <v>29334.9</v>
      </c>
      <c r="U154" s="63"/>
      <c r="V154" s="76">
        <f t="shared" si="50"/>
        <v>97.560975609756099</v>
      </c>
      <c r="W154" s="62">
        <v>100000</v>
      </c>
      <c r="X154" s="75">
        <v>100000</v>
      </c>
      <c r="Y154" s="75">
        <v>100000</v>
      </c>
      <c r="Z154" s="75">
        <v>100000</v>
      </c>
      <c r="AA154" s="75">
        <v>96000</v>
      </c>
      <c r="AB154" s="75">
        <v>31947.99</v>
      </c>
      <c r="AC154" s="75">
        <v>96000</v>
      </c>
      <c r="AD154" s="75">
        <v>92000</v>
      </c>
      <c r="AE154" s="75"/>
      <c r="AF154" s="75"/>
      <c r="AG154" s="88">
        <f>SUM(AD154+AE154-AF154)</f>
        <v>92000</v>
      </c>
      <c r="AH154" s="75">
        <v>80602.94</v>
      </c>
      <c r="AI154" s="75">
        <v>97000</v>
      </c>
      <c r="AJ154" s="22">
        <v>45465.24</v>
      </c>
      <c r="AK154" s="287">
        <f t="shared" si="70"/>
        <v>46.871381443298965</v>
      </c>
    </row>
    <row r="155" spans="1:37">
      <c r="A155" s="85"/>
      <c r="B155" s="142"/>
      <c r="C155" s="82"/>
      <c r="D155" s="82"/>
      <c r="E155" s="82"/>
      <c r="F155" s="82"/>
      <c r="G155" s="82"/>
      <c r="H155" s="82"/>
      <c r="I155" s="77">
        <v>38113</v>
      </c>
      <c r="J155" s="78" t="s">
        <v>468</v>
      </c>
      <c r="K155" s="63"/>
      <c r="L155" s="63"/>
      <c r="M155" s="63"/>
      <c r="N155" s="63"/>
      <c r="O155" s="63"/>
      <c r="P155" s="63"/>
      <c r="Q155" s="63"/>
      <c r="R155" s="63"/>
      <c r="S155" s="62"/>
      <c r="T155" s="63"/>
      <c r="U155" s="63"/>
      <c r="V155" s="76"/>
      <c r="W155" s="62"/>
      <c r="X155" s="75"/>
      <c r="Y155" s="75"/>
      <c r="Z155" s="75"/>
      <c r="AA155" s="75"/>
      <c r="AB155" s="75"/>
      <c r="AC155" s="75"/>
      <c r="AD155" s="75">
        <v>4000</v>
      </c>
      <c r="AE155" s="75"/>
      <c r="AF155" s="75"/>
      <c r="AG155" s="88">
        <f t="shared" ref="AG155:AG156" si="89">SUM(AD155+AE155-AF155)</f>
        <v>4000</v>
      </c>
      <c r="AH155" s="75"/>
      <c r="AI155" s="75">
        <v>4000</v>
      </c>
      <c r="AJ155" s="22">
        <v>0</v>
      </c>
      <c r="AK155" s="287">
        <f t="shared" si="70"/>
        <v>0</v>
      </c>
    </row>
    <row r="156" spans="1:37">
      <c r="A156" s="85"/>
      <c r="B156" s="142"/>
      <c r="C156" s="82"/>
      <c r="D156" s="82"/>
      <c r="E156" s="82"/>
      <c r="F156" s="82"/>
      <c r="G156" s="82"/>
      <c r="H156" s="82"/>
      <c r="I156" s="77">
        <v>38113</v>
      </c>
      <c r="J156" s="78" t="s">
        <v>377</v>
      </c>
      <c r="K156" s="63">
        <v>8000</v>
      </c>
      <c r="L156" s="63">
        <v>10000</v>
      </c>
      <c r="M156" s="63">
        <v>10000</v>
      </c>
      <c r="N156" s="63">
        <v>82000</v>
      </c>
      <c r="O156" s="63">
        <v>82000</v>
      </c>
      <c r="P156" s="63">
        <v>82000</v>
      </c>
      <c r="Q156" s="63">
        <v>82000</v>
      </c>
      <c r="R156" s="63">
        <v>37145.75</v>
      </c>
      <c r="S156" s="62">
        <v>80000</v>
      </c>
      <c r="T156" s="63">
        <v>29334.9</v>
      </c>
      <c r="U156" s="63"/>
      <c r="V156" s="76">
        <f t="shared" ref="V156" si="90">S156/P156*100</f>
        <v>97.560975609756099</v>
      </c>
      <c r="W156" s="62">
        <v>100000</v>
      </c>
      <c r="X156" s="75">
        <v>100000</v>
      </c>
      <c r="Y156" s="75"/>
      <c r="Z156" s="75"/>
      <c r="AA156" s="75">
        <v>20000</v>
      </c>
      <c r="AB156" s="75">
        <v>31947.99</v>
      </c>
      <c r="AC156" s="75">
        <v>20000</v>
      </c>
      <c r="AD156" s="75">
        <v>20000</v>
      </c>
      <c r="AE156" s="75"/>
      <c r="AF156" s="75"/>
      <c r="AG156" s="88">
        <f t="shared" si="89"/>
        <v>20000</v>
      </c>
      <c r="AH156" s="75"/>
      <c r="AI156" s="75">
        <v>15000</v>
      </c>
      <c r="AJ156" s="22">
        <v>5802.5</v>
      </c>
      <c r="AK156" s="287">
        <f t="shared" si="70"/>
        <v>38.68333333333333</v>
      </c>
    </row>
    <row r="157" spans="1:37">
      <c r="A157" s="171" t="s">
        <v>181</v>
      </c>
      <c r="B157" s="178"/>
      <c r="C157" s="167"/>
      <c r="D157" s="167"/>
      <c r="E157" s="167"/>
      <c r="F157" s="167"/>
      <c r="G157" s="167"/>
      <c r="H157" s="167"/>
      <c r="I157" s="179" t="s">
        <v>29</v>
      </c>
      <c r="J157" s="180" t="s">
        <v>182</v>
      </c>
      <c r="K157" s="181">
        <f t="shared" ref="K157:AE161" si="91">SUM(K158)</f>
        <v>74578.36</v>
      </c>
      <c r="L157" s="181">
        <f t="shared" si="91"/>
        <v>15000</v>
      </c>
      <c r="M157" s="181">
        <f t="shared" si="91"/>
        <v>15000</v>
      </c>
      <c r="N157" s="181">
        <f t="shared" si="91"/>
        <v>40000</v>
      </c>
      <c r="O157" s="181">
        <f t="shared" si="91"/>
        <v>40000</v>
      </c>
      <c r="P157" s="181">
        <f t="shared" si="91"/>
        <v>47000</v>
      </c>
      <c r="Q157" s="181">
        <f t="shared" si="91"/>
        <v>47000</v>
      </c>
      <c r="R157" s="181">
        <f t="shared" si="91"/>
        <v>5410.5</v>
      </c>
      <c r="S157" s="181">
        <f t="shared" si="91"/>
        <v>30000</v>
      </c>
      <c r="T157" s="181">
        <f t="shared" si="91"/>
        <v>8352</v>
      </c>
      <c r="U157" s="181">
        <f t="shared" si="91"/>
        <v>0</v>
      </c>
      <c r="V157" s="181">
        <f t="shared" si="91"/>
        <v>63.829787234042556</v>
      </c>
      <c r="W157" s="181">
        <f t="shared" si="91"/>
        <v>30000</v>
      </c>
      <c r="X157" s="181">
        <f t="shared" si="91"/>
        <v>15000</v>
      </c>
      <c r="Y157" s="181">
        <f t="shared" si="91"/>
        <v>30000</v>
      </c>
      <c r="Z157" s="181">
        <f t="shared" si="91"/>
        <v>30000</v>
      </c>
      <c r="AA157" s="181">
        <f t="shared" si="91"/>
        <v>35000</v>
      </c>
      <c r="AB157" s="181">
        <f t="shared" si="91"/>
        <v>6735.11</v>
      </c>
      <c r="AC157" s="181">
        <f t="shared" si="91"/>
        <v>35000</v>
      </c>
      <c r="AD157" s="181">
        <f t="shared" si="91"/>
        <v>35000</v>
      </c>
      <c r="AE157" s="181">
        <f t="shared" si="91"/>
        <v>0</v>
      </c>
      <c r="AF157" s="181">
        <f t="shared" ref="AF157:AJ161" si="92">SUM(AF158)</f>
        <v>0</v>
      </c>
      <c r="AG157" s="181">
        <f t="shared" si="92"/>
        <v>35000</v>
      </c>
      <c r="AH157" s="181">
        <f t="shared" si="92"/>
        <v>6097.03</v>
      </c>
      <c r="AI157" s="181">
        <f t="shared" si="92"/>
        <v>35000</v>
      </c>
      <c r="AJ157" s="181">
        <f t="shared" si="92"/>
        <v>5570.24</v>
      </c>
      <c r="AK157" s="287">
        <f t="shared" si="70"/>
        <v>15.914971428571429</v>
      </c>
    </row>
    <row r="158" spans="1:37">
      <c r="A158" s="171"/>
      <c r="B158" s="178"/>
      <c r="C158" s="167"/>
      <c r="D158" s="167"/>
      <c r="E158" s="167"/>
      <c r="F158" s="167"/>
      <c r="G158" s="167"/>
      <c r="H158" s="167"/>
      <c r="I158" s="179" t="s">
        <v>183</v>
      </c>
      <c r="J158" s="180"/>
      <c r="K158" s="181">
        <f t="shared" si="91"/>
        <v>74578.36</v>
      </c>
      <c r="L158" s="181">
        <f t="shared" si="91"/>
        <v>15000</v>
      </c>
      <c r="M158" s="181">
        <f t="shared" si="91"/>
        <v>15000</v>
      </c>
      <c r="N158" s="181">
        <f t="shared" si="91"/>
        <v>40000</v>
      </c>
      <c r="O158" s="181">
        <f t="shared" si="91"/>
        <v>40000</v>
      </c>
      <c r="P158" s="181">
        <f t="shared" si="91"/>
        <v>47000</v>
      </c>
      <c r="Q158" s="181">
        <f t="shared" si="91"/>
        <v>47000</v>
      </c>
      <c r="R158" s="181">
        <f t="shared" si="91"/>
        <v>5410.5</v>
      </c>
      <c r="S158" s="181">
        <f t="shared" si="91"/>
        <v>30000</v>
      </c>
      <c r="T158" s="181">
        <f t="shared" si="91"/>
        <v>8352</v>
      </c>
      <c r="U158" s="181">
        <f t="shared" si="91"/>
        <v>0</v>
      </c>
      <c r="V158" s="181">
        <f t="shared" si="91"/>
        <v>63.829787234042556</v>
      </c>
      <c r="W158" s="181">
        <f t="shared" si="91"/>
        <v>30000</v>
      </c>
      <c r="X158" s="181">
        <f t="shared" si="91"/>
        <v>15000</v>
      </c>
      <c r="Y158" s="181">
        <f t="shared" si="91"/>
        <v>30000</v>
      </c>
      <c r="Z158" s="181">
        <f t="shared" si="91"/>
        <v>30000</v>
      </c>
      <c r="AA158" s="181">
        <f t="shared" si="91"/>
        <v>35000</v>
      </c>
      <c r="AB158" s="181">
        <f t="shared" si="91"/>
        <v>6735.11</v>
      </c>
      <c r="AC158" s="181">
        <f t="shared" si="91"/>
        <v>35000</v>
      </c>
      <c r="AD158" s="181">
        <f t="shared" si="91"/>
        <v>35000</v>
      </c>
      <c r="AE158" s="181">
        <f t="shared" si="91"/>
        <v>0</v>
      </c>
      <c r="AF158" s="181">
        <f t="shared" si="92"/>
        <v>0</v>
      </c>
      <c r="AG158" s="181">
        <f t="shared" ref="AG158:AJ159" si="93">SUM(AG159)</f>
        <v>35000</v>
      </c>
      <c r="AH158" s="181">
        <f t="shared" si="93"/>
        <v>6097.03</v>
      </c>
      <c r="AI158" s="181">
        <f t="shared" si="93"/>
        <v>35000</v>
      </c>
      <c r="AJ158" s="181">
        <f t="shared" si="93"/>
        <v>5570.24</v>
      </c>
      <c r="AK158" s="287">
        <f t="shared" si="70"/>
        <v>15.914971428571429</v>
      </c>
    </row>
    <row r="159" spans="1:37">
      <c r="A159" s="148"/>
      <c r="B159" s="152"/>
      <c r="C159" s="149"/>
      <c r="D159" s="149"/>
      <c r="E159" s="149"/>
      <c r="F159" s="149"/>
      <c r="G159" s="149"/>
      <c r="H159" s="149"/>
      <c r="I159" s="150">
        <v>3</v>
      </c>
      <c r="J159" s="96" t="s">
        <v>9</v>
      </c>
      <c r="K159" s="79">
        <f t="shared" si="91"/>
        <v>74578.36</v>
      </c>
      <c r="L159" s="79">
        <f t="shared" si="91"/>
        <v>15000</v>
      </c>
      <c r="M159" s="79">
        <f t="shared" si="91"/>
        <v>15000</v>
      </c>
      <c r="N159" s="79">
        <f t="shared" si="91"/>
        <v>40000</v>
      </c>
      <c r="O159" s="79">
        <f t="shared" si="91"/>
        <v>40000</v>
      </c>
      <c r="P159" s="79">
        <f t="shared" si="91"/>
        <v>47000</v>
      </c>
      <c r="Q159" s="79">
        <f t="shared" si="91"/>
        <v>47000</v>
      </c>
      <c r="R159" s="79">
        <f t="shared" si="91"/>
        <v>5410.5</v>
      </c>
      <c r="S159" s="79">
        <f t="shared" si="91"/>
        <v>30000</v>
      </c>
      <c r="T159" s="79">
        <f t="shared" si="91"/>
        <v>8352</v>
      </c>
      <c r="U159" s="79">
        <f t="shared" si="91"/>
        <v>0</v>
      </c>
      <c r="V159" s="79">
        <f t="shared" si="91"/>
        <v>63.829787234042556</v>
      </c>
      <c r="W159" s="79">
        <f t="shared" si="91"/>
        <v>30000</v>
      </c>
      <c r="X159" s="79">
        <f t="shared" si="91"/>
        <v>15000</v>
      </c>
      <c r="Y159" s="79">
        <f t="shared" si="91"/>
        <v>30000</v>
      </c>
      <c r="Z159" s="79">
        <f t="shared" si="91"/>
        <v>30000</v>
      </c>
      <c r="AA159" s="79">
        <f t="shared" si="91"/>
        <v>35000</v>
      </c>
      <c r="AB159" s="79">
        <f t="shared" si="91"/>
        <v>6735.11</v>
      </c>
      <c r="AC159" s="79">
        <f t="shared" si="91"/>
        <v>35000</v>
      </c>
      <c r="AD159" s="79">
        <f t="shared" si="91"/>
        <v>35000</v>
      </c>
      <c r="AE159" s="79">
        <f t="shared" si="91"/>
        <v>0</v>
      </c>
      <c r="AF159" s="79">
        <f t="shared" si="92"/>
        <v>0</v>
      </c>
      <c r="AG159" s="79">
        <f t="shared" si="93"/>
        <v>35000</v>
      </c>
      <c r="AH159" s="79">
        <f t="shared" si="93"/>
        <v>6097.03</v>
      </c>
      <c r="AI159" s="79">
        <f t="shared" si="93"/>
        <v>35000</v>
      </c>
      <c r="AJ159" s="79">
        <f t="shared" si="93"/>
        <v>5570.24</v>
      </c>
      <c r="AK159" s="287">
        <f t="shared" si="70"/>
        <v>15.914971428571429</v>
      </c>
    </row>
    <row r="160" spans="1:37">
      <c r="A160" s="151"/>
      <c r="B160" s="152"/>
      <c r="C160" s="149"/>
      <c r="D160" s="149"/>
      <c r="E160" s="149"/>
      <c r="F160" s="149"/>
      <c r="G160" s="149"/>
      <c r="H160" s="149"/>
      <c r="I160" s="150">
        <v>37</v>
      </c>
      <c r="J160" s="96" t="s">
        <v>79</v>
      </c>
      <c r="K160" s="79">
        <f t="shared" si="91"/>
        <v>74578.36</v>
      </c>
      <c r="L160" s="79">
        <f t="shared" si="91"/>
        <v>15000</v>
      </c>
      <c r="M160" s="79">
        <f t="shared" si="91"/>
        <v>15000</v>
      </c>
      <c r="N160" s="79">
        <f t="shared" si="91"/>
        <v>40000</v>
      </c>
      <c r="O160" s="79">
        <f t="shared" si="91"/>
        <v>40000</v>
      </c>
      <c r="P160" s="79">
        <f t="shared" si="91"/>
        <v>47000</v>
      </c>
      <c r="Q160" s="79">
        <f t="shared" si="91"/>
        <v>47000</v>
      </c>
      <c r="R160" s="79">
        <f t="shared" si="91"/>
        <v>5410.5</v>
      </c>
      <c r="S160" s="79">
        <f t="shared" si="91"/>
        <v>30000</v>
      </c>
      <c r="T160" s="79">
        <f t="shared" si="91"/>
        <v>8352</v>
      </c>
      <c r="U160" s="79">
        <f t="shared" si="91"/>
        <v>0</v>
      </c>
      <c r="V160" s="79">
        <f t="shared" si="91"/>
        <v>63.829787234042556</v>
      </c>
      <c r="W160" s="79">
        <f t="shared" si="91"/>
        <v>30000</v>
      </c>
      <c r="X160" s="79">
        <f t="shared" si="91"/>
        <v>15000</v>
      </c>
      <c r="Y160" s="79">
        <f t="shared" si="91"/>
        <v>30000</v>
      </c>
      <c r="Z160" s="79">
        <f t="shared" si="91"/>
        <v>30000</v>
      </c>
      <c r="AA160" s="79">
        <f t="shared" si="91"/>
        <v>35000</v>
      </c>
      <c r="AB160" s="79">
        <f t="shared" si="91"/>
        <v>6735.11</v>
      </c>
      <c r="AC160" s="79">
        <f t="shared" si="91"/>
        <v>35000</v>
      </c>
      <c r="AD160" s="79">
        <f t="shared" si="91"/>
        <v>35000</v>
      </c>
      <c r="AE160" s="79">
        <f t="shared" si="91"/>
        <v>0</v>
      </c>
      <c r="AF160" s="79">
        <f t="shared" si="92"/>
        <v>0</v>
      </c>
      <c r="AG160" s="79">
        <f t="shared" si="92"/>
        <v>35000</v>
      </c>
      <c r="AH160" s="79">
        <f t="shared" si="92"/>
        <v>6097.03</v>
      </c>
      <c r="AI160" s="79">
        <f>SUM(AI161)</f>
        <v>35000</v>
      </c>
      <c r="AJ160" s="79">
        <f>SUM(AJ161)</f>
        <v>5570.24</v>
      </c>
      <c r="AK160" s="287">
        <f t="shared" si="70"/>
        <v>15.914971428571429</v>
      </c>
    </row>
    <row r="161" spans="1:37">
      <c r="A161" s="85"/>
      <c r="B161" s="142" t="s">
        <v>85</v>
      </c>
      <c r="C161" s="82"/>
      <c r="D161" s="82"/>
      <c r="E161" s="82"/>
      <c r="F161" s="82"/>
      <c r="G161" s="82"/>
      <c r="H161" s="82"/>
      <c r="I161" s="77">
        <v>372</v>
      </c>
      <c r="J161" s="78" t="s">
        <v>184</v>
      </c>
      <c r="K161" s="63">
        <f t="shared" si="91"/>
        <v>74578.36</v>
      </c>
      <c r="L161" s="63">
        <f t="shared" si="91"/>
        <v>15000</v>
      </c>
      <c r="M161" s="63">
        <f t="shared" si="91"/>
        <v>15000</v>
      </c>
      <c r="N161" s="63">
        <f t="shared" si="91"/>
        <v>40000</v>
      </c>
      <c r="O161" s="63">
        <f t="shared" si="91"/>
        <v>40000</v>
      </c>
      <c r="P161" s="63">
        <f t="shared" si="91"/>
        <v>47000</v>
      </c>
      <c r="Q161" s="63">
        <f t="shared" si="91"/>
        <v>47000</v>
      </c>
      <c r="R161" s="63">
        <f t="shared" si="91"/>
        <v>5410.5</v>
      </c>
      <c r="S161" s="63">
        <f t="shared" si="91"/>
        <v>30000</v>
      </c>
      <c r="T161" s="63">
        <f t="shared" si="91"/>
        <v>8352</v>
      </c>
      <c r="U161" s="63">
        <f t="shared" si="91"/>
        <v>0</v>
      </c>
      <c r="V161" s="63">
        <f t="shared" si="91"/>
        <v>63.829787234042556</v>
      </c>
      <c r="W161" s="63">
        <f t="shared" si="91"/>
        <v>30000</v>
      </c>
      <c r="X161" s="63">
        <f t="shared" si="91"/>
        <v>15000</v>
      </c>
      <c r="Y161" s="63">
        <f t="shared" si="91"/>
        <v>30000</v>
      </c>
      <c r="Z161" s="63">
        <f t="shared" si="91"/>
        <v>30000</v>
      </c>
      <c r="AA161" s="63">
        <f t="shared" si="91"/>
        <v>35000</v>
      </c>
      <c r="AB161" s="63">
        <f t="shared" si="91"/>
        <v>6735.11</v>
      </c>
      <c r="AC161" s="63">
        <f t="shared" si="91"/>
        <v>35000</v>
      </c>
      <c r="AD161" s="63">
        <f t="shared" si="91"/>
        <v>35000</v>
      </c>
      <c r="AE161" s="63">
        <f t="shared" si="91"/>
        <v>0</v>
      </c>
      <c r="AF161" s="63">
        <f t="shared" si="92"/>
        <v>0</v>
      </c>
      <c r="AG161" s="63">
        <f t="shared" si="92"/>
        <v>35000</v>
      </c>
      <c r="AH161" s="63">
        <f t="shared" si="92"/>
        <v>6097.03</v>
      </c>
      <c r="AI161" s="63">
        <f t="shared" si="92"/>
        <v>35000</v>
      </c>
      <c r="AJ161" s="63">
        <f t="shared" si="92"/>
        <v>5570.24</v>
      </c>
      <c r="AK161" s="287">
        <f t="shared" si="70"/>
        <v>15.914971428571429</v>
      </c>
    </row>
    <row r="162" spans="1:37">
      <c r="A162" s="85"/>
      <c r="B162" s="142"/>
      <c r="C162" s="82"/>
      <c r="D162" s="82"/>
      <c r="E162" s="82"/>
      <c r="F162" s="82"/>
      <c r="G162" s="82"/>
      <c r="H162" s="82"/>
      <c r="I162" s="77">
        <v>37221</v>
      </c>
      <c r="J162" s="78" t="s">
        <v>103</v>
      </c>
      <c r="K162" s="63">
        <v>74578.36</v>
      </c>
      <c r="L162" s="63">
        <v>15000</v>
      </c>
      <c r="M162" s="63">
        <v>15000</v>
      </c>
      <c r="N162" s="63">
        <v>40000</v>
      </c>
      <c r="O162" s="63">
        <v>40000</v>
      </c>
      <c r="P162" s="63">
        <v>47000</v>
      </c>
      <c r="Q162" s="63">
        <v>47000</v>
      </c>
      <c r="R162" s="63">
        <v>5410.5</v>
      </c>
      <c r="S162" s="62">
        <v>30000</v>
      </c>
      <c r="T162" s="63">
        <v>8352</v>
      </c>
      <c r="U162" s="63"/>
      <c r="V162" s="76">
        <f t="shared" ref="V162:V249" si="94">S162/P162*100</f>
        <v>63.829787234042556</v>
      </c>
      <c r="W162" s="62">
        <v>30000</v>
      </c>
      <c r="X162" s="75">
        <v>15000</v>
      </c>
      <c r="Y162" s="75">
        <v>30000</v>
      </c>
      <c r="Z162" s="75">
        <v>30000</v>
      </c>
      <c r="AA162" s="75">
        <v>35000</v>
      </c>
      <c r="AB162" s="75">
        <v>6735.11</v>
      </c>
      <c r="AC162" s="75">
        <v>35000</v>
      </c>
      <c r="AD162" s="75">
        <v>35000</v>
      </c>
      <c r="AE162" s="75"/>
      <c r="AF162" s="75"/>
      <c r="AG162" s="88">
        <f t="shared" si="78"/>
        <v>35000</v>
      </c>
      <c r="AH162" s="75">
        <v>6097.03</v>
      </c>
      <c r="AI162" s="75">
        <v>35000</v>
      </c>
      <c r="AJ162" s="22">
        <v>5570.24</v>
      </c>
      <c r="AK162" s="287">
        <f t="shared" si="70"/>
        <v>15.914971428571429</v>
      </c>
    </row>
    <row r="163" spans="1:37">
      <c r="A163" s="171" t="s">
        <v>179</v>
      </c>
      <c r="B163" s="178"/>
      <c r="C163" s="167"/>
      <c r="D163" s="167"/>
      <c r="E163" s="167"/>
      <c r="F163" s="167"/>
      <c r="G163" s="167"/>
      <c r="H163" s="167"/>
      <c r="I163" s="179" t="s">
        <v>29</v>
      </c>
      <c r="J163" s="180" t="s">
        <v>294</v>
      </c>
      <c r="K163" s="181">
        <f t="shared" ref="K163:AE166" si="95">SUM(K164)</f>
        <v>8000</v>
      </c>
      <c r="L163" s="181">
        <f t="shared" si="95"/>
        <v>10000</v>
      </c>
      <c r="M163" s="181">
        <f t="shared" si="95"/>
        <v>10000</v>
      </c>
      <c r="N163" s="181">
        <f t="shared" si="95"/>
        <v>82000</v>
      </c>
      <c r="O163" s="181">
        <f t="shared" si="95"/>
        <v>82000</v>
      </c>
      <c r="P163" s="181">
        <f t="shared" si="95"/>
        <v>82000</v>
      </c>
      <c r="Q163" s="181">
        <f t="shared" si="95"/>
        <v>82000</v>
      </c>
      <c r="R163" s="181">
        <f t="shared" si="95"/>
        <v>37145.75</v>
      </c>
      <c r="S163" s="181">
        <f t="shared" si="95"/>
        <v>0</v>
      </c>
      <c r="T163" s="181">
        <f t="shared" si="95"/>
        <v>13553.29</v>
      </c>
      <c r="U163" s="181">
        <f t="shared" si="95"/>
        <v>0</v>
      </c>
      <c r="V163" s="181">
        <f t="shared" si="95"/>
        <v>0</v>
      </c>
      <c r="W163" s="181">
        <f t="shared" si="95"/>
        <v>30000</v>
      </c>
      <c r="X163" s="181">
        <f t="shared" si="95"/>
        <v>81000</v>
      </c>
      <c r="Y163" s="181">
        <f t="shared" si="95"/>
        <v>74500</v>
      </c>
      <c r="Z163" s="181">
        <f t="shared" si="95"/>
        <v>74500</v>
      </c>
      <c r="AA163" s="181">
        <f t="shared" si="95"/>
        <v>86000</v>
      </c>
      <c r="AB163" s="181">
        <f t="shared" si="95"/>
        <v>42813.64</v>
      </c>
      <c r="AC163" s="181">
        <f t="shared" si="95"/>
        <v>86000</v>
      </c>
      <c r="AD163" s="181">
        <f t="shared" si="95"/>
        <v>90000</v>
      </c>
      <c r="AE163" s="181">
        <f t="shared" si="95"/>
        <v>0</v>
      </c>
      <c r="AF163" s="181">
        <f t="shared" ref="AF163:AJ164" si="96">SUM(AF164)</f>
        <v>0</v>
      </c>
      <c r="AG163" s="181">
        <f t="shared" si="96"/>
        <v>90000</v>
      </c>
      <c r="AH163" s="181">
        <f t="shared" si="96"/>
        <v>62722.9</v>
      </c>
      <c r="AI163" s="181">
        <f t="shared" si="96"/>
        <v>72000</v>
      </c>
      <c r="AJ163" s="181">
        <f t="shared" si="96"/>
        <v>8051</v>
      </c>
      <c r="AK163" s="287">
        <f t="shared" si="70"/>
        <v>11.181944444444444</v>
      </c>
    </row>
    <row r="164" spans="1:37">
      <c r="A164" s="171"/>
      <c r="B164" s="178"/>
      <c r="C164" s="167"/>
      <c r="D164" s="167"/>
      <c r="E164" s="167"/>
      <c r="F164" s="167"/>
      <c r="G164" s="167"/>
      <c r="H164" s="167"/>
      <c r="I164" s="179" t="s">
        <v>299</v>
      </c>
      <c r="J164" s="180"/>
      <c r="K164" s="181">
        <f t="shared" si="95"/>
        <v>8000</v>
      </c>
      <c r="L164" s="181">
        <f t="shared" si="95"/>
        <v>10000</v>
      </c>
      <c r="M164" s="181">
        <f t="shared" si="95"/>
        <v>10000</v>
      </c>
      <c r="N164" s="181">
        <f t="shared" si="95"/>
        <v>82000</v>
      </c>
      <c r="O164" s="181">
        <f t="shared" si="95"/>
        <v>82000</v>
      </c>
      <c r="P164" s="181">
        <f t="shared" si="95"/>
        <v>82000</v>
      </c>
      <c r="Q164" s="181">
        <f t="shared" si="95"/>
        <v>82000</v>
      </c>
      <c r="R164" s="181">
        <f t="shared" si="95"/>
        <v>37145.75</v>
      </c>
      <c r="S164" s="181">
        <f t="shared" si="95"/>
        <v>0</v>
      </c>
      <c r="T164" s="181">
        <f t="shared" si="95"/>
        <v>13553.29</v>
      </c>
      <c r="U164" s="181">
        <f t="shared" si="95"/>
        <v>0</v>
      </c>
      <c r="V164" s="181">
        <f t="shared" si="95"/>
        <v>0</v>
      </c>
      <c r="W164" s="181">
        <f>SUM(W165)</f>
        <v>30000</v>
      </c>
      <c r="X164" s="181">
        <f t="shared" si="95"/>
        <v>81000</v>
      </c>
      <c r="Y164" s="181">
        <f t="shared" si="95"/>
        <v>74500</v>
      </c>
      <c r="Z164" s="181">
        <f t="shared" si="95"/>
        <v>74500</v>
      </c>
      <c r="AA164" s="181">
        <f t="shared" si="95"/>
        <v>86000</v>
      </c>
      <c r="AB164" s="181">
        <f t="shared" si="95"/>
        <v>42813.64</v>
      </c>
      <c r="AC164" s="181">
        <f t="shared" si="95"/>
        <v>86000</v>
      </c>
      <c r="AD164" s="181">
        <f t="shared" si="95"/>
        <v>90000</v>
      </c>
      <c r="AE164" s="181">
        <f t="shared" si="95"/>
        <v>0</v>
      </c>
      <c r="AF164" s="181">
        <f t="shared" si="96"/>
        <v>0</v>
      </c>
      <c r="AG164" s="181">
        <f t="shared" si="96"/>
        <v>90000</v>
      </c>
      <c r="AH164" s="181">
        <f t="shared" si="96"/>
        <v>62722.9</v>
      </c>
      <c r="AI164" s="181">
        <f t="shared" si="96"/>
        <v>72000</v>
      </c>
      <c r="AJ164" s="181">
        <f t="shared" si="96"/>
        <v>8051</v>
      </c>
      <c r="AK164" s="287">
        <f t="shared" si="70"/>
        <v>11.181944444444444</v>
      </c>
    </row>
    <row r="165" spans="1:37">
      <c r="A165" s="148"/>
      <c r="B165" s="152"/>
      <c r="C165" s="149"/>
      <c r="D165" s="149"/>
      <c r="E165" s="149"/>
      <c r="F165" s="149"/>
      <c r="G165" s="149"/>
      <c r="H165" s="149"/>
      <c r="I165" s="150">
        <v>3</v>
      </c>
      <c r="J165" s="96" t="s">
        <v>9</v>
      </c>
      <c r="K165" s="79">
        <f>SUM(K166)</f>
        <v>8000</v>
      </c>
      <c r="L165" s="79">
        <f>SUM(L166)</f>
        <v>10000</v>
      </c>
      <c r="M165" s="79">
        <f>SUM(M166)</f>
        <v>10000</v>
      </c>
      <c r="N165" s="79">
        <f>SUM(N166)</f>
        <v>82000</v>
      </c>
      <c r="O165" s="79">
        <f>SUM(O166)</f>
        <v>82000</v>
      </c>
      <c r="P165" s="79">
        <f t="shared" si="95"/>
        <v>82000</v>
      </c>
      <c r="Q165" s="79">
        <f t="shared" si="95"/>
        <v>82000</v>
      </c>
      <c r="R165" s="79">
        <f t="shared" si="95"/>
        <v>37145.75</v>
      </c>
      <c r="S165" s="79">
        <f t="shared" si="95"/>
        <v>0</v>
      </c>
      <c r="T165" s="79">
        <f t="shared" si="95"/>
        <v>13553.29</v>
      </c>
      <c r="U165" s="79">
        <f t="shared" si="95"/>
        <v>0</v>
      </c>
      <c r="V165" s="79">
        <f t="shared" si="95"/>
        <v>0</v>
      </c>
      <c r="W165" s="79">
        <f t="shared" si="95"/>
        <v>30000</v>
      </c>
      <c r="X165" s="79">
        <f t="shared" ref="X165:AJ165" si="97">SUM(X166+X173)</f>
        <v>81000</v>
      </c>
      <c r="Y165" s="79">
        <f t="shared" si="97"/>
        <v>74500</v>
      </c>
      <c r="Z165" s="79">
        <f t="shared" si="97"/>
        <v>74500</v>
      </c>
      <c r="AA165" s="79">
        <f t="shared" si="97"/>
        <v>86000</v>
      </c>
      <c r="AB165" s="79">
        <f t="shared" si="97"/>
        <v>42813.64</v>
      </c>
      <c r="AC165" s="79">
        <f t="shared" si="97"/>
        <v>86000</v>
      </c>
      <c r="AD165" s="79">
        <f t="shared" si="97"/>
        <v>90000</v>
      </c>
      <c r="AE165" s="79">
        <f t="shared" si="97"/>
        <v>0</v>
      </c>
      <c r="AF165" s="79">
        <f t="shared" si="97"/>
        <v>0</v>
      </c>
      <c r="AG165" s="79">
        <f t="shared" si="97"/>
        <v>90000</v>
      </c>
      <c r="AH165" s="79">
        <f t="shared" si="97"/>
        <v>62722.9</v>
      </c>
      <c r="AI165" s="79">
        <f t="shared" si="97"/>
        <v>72000</v>
      </c>
      <c r="AJ165" s="79">
        <f t="shared" si="97"/>
        <v>8051</v>
      </c>
      <c r="AK165" s="287">
        <f t="shared" si="70"/>
        <v>11.181944444444444</v>
      </c>
    </row>
    <row r="166" spans="1:37">
      <c r="A166" s="151"/>
      <c r="B166" s="152"/>
      <c r="C166" s="149"/>
      <c r="D166" s="149"/>
      <c r="E166" s="149"/>
      <c r="F166" s="149"/>
      <c r="G166" s="149"/>
      <c r="H166" s="149"/>
      <c r="I166" s="150">
        <v>38</v>
      </c>
      <c r="J166" s="96" t="s">
        <v>20</v>
      </c>
      <c r="K166" s="79">
        <f t="shared" si="95"/>
        <v>8000</v>
      </c>
      <c r="L166" s="79">
        <f t="shared" si="95"/>
        <v>10000</v>
      </c>
      <c r="M166" s="79">
        <f t="shared" si="95"/>
        <v>10000</v>
      </c>
      <c r="N166" s="79">
        <f t="shared" si="95"/>
        <v>82000</v>
      </c>
      <c r="O166" s="79">
        <f t="shared" si="95"/>
        <v>82000</v>
      </c>
      <c r="P166" s="79">
        <f t="shared" si="95"/>
        <v>82000</v>
      </c>
      <c r="Q166" s="79">
        <f t="shared" si="95"/>
        <v>82000</v>
      </c>
      <c r="R166" s="79">
        <f t="shared" si="95"/>
        <v>37145.75</v>
      </c>
      <c r="S166" s="79">
        <f t="shared" si="95"/>
        <v>0</v>
      </c>
      <c r="T166" s="79">
        <f t="shared" si="95"/>
        <v>13553.29</v>
      </c>
      <c r="U166" s="79">
        <f t="shared" si="95"/>
        <v>0</v>
      </c>
      <c r="V166" s="79">
        <f t="shared" si="95"/>
        <v>0</v>
      </c>
      <c r="W166" s="79">
        <f t="shared" si="95"/>
        <v>30000</v>
      </c>
      <c r="X166" s="79">
        <f t="shared" si="95"/>
        <v>51000</v>
      </c>
      <c r="Y166" s="79">
        <f t="shared" si="95"/>
        <v>39000</v>
      </c>
      <c r="Z166" s="79">
        <f t="shared" si="95"/>
        <v>54000</v>
      </c>
      <c r="AA166" s="79">
        <f t="shared" si="95"/>
        <v>65000</v>
      </c>
      <c r="AB166" s="79">
        <f t="shared" si="95"/>
        <v>42813.64</v>
      </c>
      <c r="AC166" s="79">
        <f t="shared" si="95"/>
        <v>65000</v>
      </c>
      <c r="AD166" s="79">
        <f t="shared" si="95"/>
        <v>69000</v>
      </c>
      <c r="AE166" s="79">
        <f t="shared" si="95"/>
        <v>0</v>
      </c>
      <c r="AF166" s="79">
        <f t="shared" ref="AF166:AJ166" si="98">SUM(AF167)</f>
        <v>0</v>
      </c>
      <c r="AG166" s="79">
        <f t="shared" si="98"/>
        <v>69000</v>
      </c>
      <c r="AH166" s="79">
        <f t="shared" si="98"/>
        <v>46254.79</v>
      </c>
      <c r="AI166" s="79">
        <f>SUM(AI167)</f>
        <v>52000</v>
      </c>
      <c r="AJ166" s="79">
        <f t="shared" si="98"/>
        <v>8051</v>
      </c>
      <c r="AK166" s="287">
        <f t="shared" si="70"/>
        <v>15.482692307692309</v>
      </c>
    </row>
    <row r="167" spans="1:37">
      <c r="A167" s="85"/>
      <c r="B167" s="142" t="s">
        <v>85</v>
      </c>
      <c r="C167" s="82"/>
      <c r="D167" s="82"/>
      <c r="E167" s="82"/>
      <c r="F167" s="82"/>
      <c r="G167" s="82"/>
      <c r="H167" s="82"/>
      <c r="I167" s="77">
        <v>381</v>
      </c>
      <c r="J167" s="78" t="s">
        <v>137</v>
      </c>
      <c r="K167" s="63">
        <f t="shared" ref="K167:S167" si="99">SUM(K176)</f>
        <v>8000</v>
      </c>
      <c r="L167" s="63">
        <f t="shared" si="99"/>
        <v>10000</v>
      </c>
      <c r="M167" s="63">
        <f t="shared" si="99"/>
        <v>10000</v>
      </c>
      <c r="N167" s="63">
        <f t="shared" si="99"/>
        <v>82000</v>
      </c>
      <c r="O167" s="63">
        <f t="shared" si="99"/>
        <v>82000</v>
      </c>
      <c r="P167" s="63">
        <f t="shared" si="99"/>
        <v>82000</v>
      </c>
      <c r="Q167" s="63">
        <f t="shared" si="99"/>
        <v>82000</v>
      </c>
      <c r="R167" s="63">
        <f t="shared" si="99"/>
        <v>37145.75</v>
      </c>
      <c r="S167" s="63">
        <f t="shared" si="99"/>
        <v>0</v>
      </c>
      <c r="T167" s="63">
        <f>SUM(T168:T176)</f>
        <v>13553.29</v>
      </c>
      <c r="U167" s="63">
        <f t="shared" ref="U167:W167" si="100">SUM(U168:U176)</f>
        <v>0</v>
      </c>
      <c r="V167" s="63">
        <f t="shared" si="100"/>
        <v>0</v>
      </c>
      <c r="W167" s="63">
        <f t="shared" si="100"/>
        <v>30000</v>
      </c>
      <c r="X167" s="63">
        <f t="shared" ref="X167:AJ167" si="101">SUM(X168:X172)</f>
        <v>51000</v>
      </c>
      <c r="Y167" s="63">
        <f t="shared" si="101"/>
        <v>39000</v>
      </c>
      <c r="Z167" s="63">
        <f t="shared" si="101"/>
        <v>54000</v>
      </c>
      <c r="AA167" s="63">
        <f t="shared" si="101"/>
        <v>65000</v>
      </c>
      <c r="AB167" s="63">
        <f t="shared" si="101"/>
        <v>42813.64</v>
      </c>
      <c r="AC167" s="63">
        <f t="shared" si="101"/>
        <v>65000</v>
      </c>
      <c r="AD167" s="63">
        <f t="shared" si="101"/>
        <v>69000</v>
      </c>
      <c r="AE167" s="63">
        <f t="shared" si="101"/>
        <v>0</v>
      </c>
      <c r="AF167" s="63">
        <f t="shared" si="101"/>
        <v>0</v>
      </c>
      <c r="AG167" s="63">
        <f t="shared" si="101"/>
        <v>69000</v>
      </c>
      <c r="AH167" s="63">
        <f t="shared" si="101"/>
        <v>46254.79</v>
      </c>
      <c r="AI167" s="63">
        <f t="shared" si="101"/>
        <v>52000</v>
      </c>
      <c r="AJ167" s="63">
        <f t="shared" si="101"/>
        <v>8051</v>
      </c>
      <c r="AK167" s="287">
        <f t="shared" si="70"/>
        <v>15.482692307692309</v>
      </c>
    </row>
    <row r="168" spans="1:37">
      <c r="A168" s="85"/>
      <c r="B168" s="142"/>
      <c r="C168" s="82"/>
      <c r="D168" s="82"/>
      <c r="E168" s="82"/>
      <c r="F168" s="82"/>
      <c r="G168" s="82"/>
      <c r="H168" s="82"/>
      <c r="I168" s="77">
        <v>38113</v>
      </c>
      <c r="J168" s="78" t="s">
        <v>295</v>
      </c>
      <c r="K168" s="63">
        <v>8000</v>
      </c>
      <c r="L168" s="63">
        <v>10000</v>
      </c>
      <c r="M168" s="63">
        <v>10000</v>
      </c>
      <c r="N168" s="63">
        <v>82000</v>
      </c>
      <c r="O168" s="63">
        <v>82000</v>
      </c>
      <c r="P168" s="63">
        <v>82000</v>
      </c>
      <c r="Q168" s="63">
        <v>82000</v>
      </c>
      <c r="R168" s="63">
        <v>37145.75</v>
      </c>
      <c r="S168" s="62"/>
      <c r="T168" s="63">
        <v>13553.29</v>
      </c>
      <c r="U168" s="63"/>
      <c r="V168" s="76">
        <f t="shared" ref="V168" si="102">S168/P168*100</f>
        <v>0</v>
      </c>
      <c r="W168" s="62">
        <v>15000</v>
      </c>
      <c r="X168" s="81">
        <v>16000</v>
      </c>
      <c r="Y168" s="81">
        <v>20000</v>
      </c>
      <c r="Z168" s="81">
        <v>20000</v>
      </c>
      <c r="AA168" s="75">
        <v>20000</v>
      </c>
      <c r="AB168" s="81">
        <v>18888.64</v>
      </c>
      <c r="AC168" s="75">
        <v>20000</v>
      </c>
      <c r="AD168" s="75">
        <v>20000</v>
      </c>
      <c r="AE168" s="75"/>
      <c r="AF168" s="75"/>
      <c r="AG168" s="88">
        <f>SUM(AD168+AE168-AF168)</f>
        <v>20000</v>
      </c>
      <c r="AH168" s="75">
        <v>16754.79</v>
      </c>
      <c r="AI168" s="75">
        <v>20000</v>
      </c>
      <c r="AJ168" s="22">
        <v>7051</v>
      </c>
      <c r="AK168" s="287">
        <f t="shared" si="70"/>
        <v>35.254999999999995</v>
      </c>
    </row>
    <row r="169" spans="1:37">
      <c r="A169" s="85"/>
      <c r="B169" s="142"/>
      <c r="C169" s="82"/>
      <c r="D169" s="82"/>
      <c r="E169" s="82"/>
      <c r="F169" s="82"/>
      <c r="G169" s="82"/>
      <c r="H169" s="82"/>
      <c r="I169" s="77">
        <v>38113</v>
      </c>
      <c r="J169" s="78" t="s">
        <v>382</v>
      </c>
      <c r="K169" s="63"/>
      <c r="L169" s="63"/>
      <c r="M169" s="63"/>
      <c r="N169" s="63"/>
      <c r="O169" s="63"/>
      <c r="P169" s="63"/>
      <c r="Q169" s="63"/>
      <c r="R169" s="63"/>
      <c r="S169" s="62"/>
      <c r="T169" s="63"/>
      <c r="U169" s="63"/>
      <c r="V169" s="76"/>
      <c r="W169" s="62"/>
      <c r="X169" s="81"/>
      <c r="Y169" s="81">
        <v>0</v>
      </c>
      <c r="Z169" s="81">
        <v>0</v>
      </c>
      <c r="AA169" s="75">
        <v>12000</v>
      </c>
      <c r="AB169" s="81"/>
      <c r="AC169" s="75">
        <v>12000</v>
      </c>
      <c r="AD169" s="75">
        <v>12000</v>
      </c>
      <c r="AE169" s="75"/>
      <c r="AF169" s="75"/>
      <c r="AG169" s="88">
        <f t="shared" ref="AG169:AG172" si="103">SUM(AD169+AE169-AF169)</f>
        <v>12000</v>
      </c>
      <c r="AH169" s="75">
        <v>6000</v>
      </c>
      <c r="AI169" s="75">
        <v>0</v>
      </c>
      <c r="AJ169" s="22">
        <v>0</v>
      </c>
      <c r="AK169" s="287"/>
    </row>
    <row r="170" spans="1:37">
      <c r="A170" s="85"/>
      <c r="B170" s="142"/>
      <c r="C170" s="82"/>
      <c r="D170" s="82"/>
      <c r="E170" s="82"/>
      <c r="F170" s="82"/>
      <c r="G170" s="82"/>
      <c r="H170" s="82"/>
      <c r="I170" s="77">
        <v>38113</v>
      </c>
      <c r="J170" s="78" t="s">
        <v>331</v>
      </c>
      <c r="K170" s="63"/>
      <c r="L170" s="63"/>
      <c r="M170" s="63"/>
      <c r="N170" s="63"/>
      <c r="O170" s="63"/>
      <c r="P170" s="63"/>
      <c r="Q170" s="63"/>
      <c r="R170" s="63"/>
      <c r="S170" s="62"/>
      <c r="T170" s="63"/>
      <c r="U170" s="63"/>
      <c r="V170" s="76"/>
      <c r="W170" s="62"/>
      <c r="X170" s="81">
        <v>5000</v>
      </c>
      <c r="Y170" s="81">
        <v>5000</v>
      </c>
      <c r="Z170" s="81">
        <v>5000</v>
      </c>
      <c r="AA170" s="75">
        <v>5000</v>
      </c>
      <c r="AB170" s="81">
        <v>2700</v>
      </c>
      <c r="AC170" s="75">
        <v>5000</v>
      </c>
      <c r="AD170" s="75">
        <v>5000</v>
      </c>
      <c r="AE170" s="75"/>
      <c r="AF170" s="75"/>
      <c r="AG170" s="88">
        <f t="shared" si="103"/>
        <v>5000</v>
      </c>
      <c r="AH170" s="75">
        <v>7500</v>
      </c>
      <c r="AI170" s="81">
        <v>0</v>
      </c>
      <c r="AJ170" s="81">
        <v>0</v>
      </c>
      <c r="AK170" s="287"/>
    </row>
    <row r="171" spans="1:37">
      <c r="A171" s="85"/>
      <c r="B171" s="142"/>
      <c r="C171" s="82"/>
      <c r="D171" s="82"/>
      <c r="E171" s="82"/>
      <c r="F171" s="82"/>
      <c r="G171" s="82"/>
      <c r="H171" s="82"/>
      <c r="I171" s="77">
        <v>38113</v>
      </c>
      <c r="J171" s="78" t="s">
        <v>464</v>
      </c>
      <c r="K171" s="63"/>
      <c r="L171" s="63"/>
      <c r="M171" s="63"/>
      <c r="N171" s="63"/>
      <c r="O171" s="63"/>
      <c r="P171" s="63"/>
      <c r="Q171" s="63"/>
      <c r="R171" s="63"/>
      <c r="S171" s="62"/>
      <c r="T171" s="63"/>
      <c r="U171" s="63"/>
      <c r="V171" s="76"/>
      <c r="W171" s="62"/>
      <c r="X171" s="81"/>
      <c r="Y171" s="81"/>
      <c r="Z171" s="81"/>
      <c r="AA171" s="75"/>
      <c r="AB171" s="81"/>
      <c r="AC171" s="75"/>
      <c r="AD171" s="75">
        <v>16000</v>
      </c>
      <c r="AE171" s="75"/>
      <c r="AF171" s="75"/>
      <c r="AG171" s="88">
        <f t="shared" si="103"/>
        <v>16000</v>
      </c>
      <c r="AH171" s="75">
        <v>16000</v>
      </c>
      <c r="AI171" s="75">
        <v>16000</v>
      </c>
      <c r="AJ171" s="22">
        <v>0</v>
      </c>
      <c r="AK171" s="287">
        <f t="shared" si="70"/>
        <v>0</v>
      </c>
    </row>
    <row r="172" spans="1:37">
      <c r="A172" s="85"/>
      <c r="B172" s="142"/>
      <c r="C172" s="82"/>
      <c r="D172" s="82"/>
      <c r="E172" s="82"/>
      <c r="F172" s="82"/>
      <c r="G172" s="82"/>
      <c r="H172" s="82"/>
      <c r="I172" s="77">
        <v>38113</v>
      </c>
      <c r="J172" s="78" t="s">
        <v>338</v>
      </c>
      <c r="K172" s="63"/>
      <c r="L172" s="63"/>
      <c r="M172" s="63"/>
      <c r="N172" s="63"/>
      <c r="O172" s="63"/>
      <c r="P172" s="63"/>
      <c r="Q172" s="63"/>
      <c r="R172" s="63"/>
      <c r="S172" s="62"/>
      <c r="T172" s="63"/>
      <c r="U172" s="63"/>
      <c r="V172" s="76"/>
      <c r="W172" s="62"/>
      <c r="X172" s="81">
        <v>30000</v>
      </c>
      <c r="Y172" s="81">
        <v>14000</v>
      </c>
      <c r="Z172" s="81">
        <v>29000</v>
      </c>
      <c r="AA172" s="75">
        <v>28000</v>
      </c>
      <c r="AB172" s="81">
        <v>21225</v>
      </c>
      <c r="AC172" s="75">
        <v>28000</v>
      </c>
      <c r="AD172" s="75">
        <v>16000</v>
      </c>
      <c r="AE172" s="75"/>
      <c r="AF172" s="75"/>
      <c r="AG172" s="88">
        <f t="shared" si="103"/>
        <v>16000</v>
      </c>
      <c r="AH172" s="75"/>
      <c r="AI172" s="75">
        <v>16000</v>
      </c>
      <c r="AJ172" s="22">
        <v>1000</v>
      </c>
      <c r="AK172" s="287">
        <f t="shared" si="70"/>
        <v>6.25</v>
      </c>
    </row>
    <row r="173" spans="1:37">
      <c r="A173" s="151"/>
      <c r="B173" s="152"/>
      <c r="C173" s="149"/>
      <c r="D173" s="149"/>
      <c r="E173" s="149"/>
      <c r="F173" s="149"/>
      <c r="G173" s="149"/>
      <c r="H173" s="149"/>
      <c r="I173" s="150">
        <v>37</v>
      </c>
      <c r="J173" s="96" t="s">
        <v>79</v>
      </c>
      <c r="K173" s="79"/>
      <c r="L173" s="79"/>
      <c r="M173" s="79"/>
      <c r="N173" s="79"/>
      <c r="O173" s="79"/>
      <c r="P173" s="79"/>
      <c r="Q173" s="79"/>
      <c r="R173" s="79"/>
      <c r="S173" s="76"/>
      <c r="T173" s="79"/>
      <c r="U173" s="79"/>
      <c r="V173" s="76"/>
      <c r="W173" s="76"/>
      <c r="X173" s="154">
        <f>SUM(X174)</f>
        <v>30000</v>
      </c>
      <c r="Y173" s="154">
        <f t="shared" ref="Y173:Z173" si="104">SUM(Y174)</f>
        <v>35500</v>
      </c>
      <c r="Z173" s="154">
        <f t="shared" si="104"/>
        <v>20500</v>
      </c>
      <c r="AA173" s="154">
        <f>SUM(AA174)</f>
        <v>21000</v>
      </c>
      <c r="AB173" s="154">
        <f t="shared" ref="AB173" si="105">SUM(AB174)</f>
        <v>0</v>
      </c>
      <c r="AC173" s="154">
        <f>SUM(AC174)</f>
        <v>21000</v>
      </c>
      <c r="AD173" s="154">
        <f>SUM(AD174)</f>
        <v>21000</v>
      </c>
      <c r="AE173" s="154">
        <f t="shared" ref="AE173:AH173" si="106">SUM(AE174)</f>
        <v>0</v>
      </c>
      <c r="AF173" s="154">
        <f t="shared" si="106"/>
        <v>0</v>
      </c>
      <c r="AG173" s="154">
        <f t="shared" si="106"/>
        <v>21000</v>
      </c>
      <c r="AH173" s="154">
        <f t="shared" si="106"/>
        <v>16468.11</v>
      </c>
      <c r="AI173" s="154">
        <f>SUM(AI174)</f>
        <v>20000</v>
      </c>
      <c r="AJ173" s="154">
        <f>SUM(AJ174)</f>
        <v>0</v>
      </c>
      <c r="AK173" s="287">
        <f t="shared" si="70"/>
        <v>0</v>
      </c>
    </row>
    <row r="174" spans="1:37">
      <c r="A174" s="85"/>
      <c r="B174" s="142" t="s">
        <v>85</v>
      </c>
      <c r="C174" s="82"/>
      <c r="D174" s="82"/>
      <c r="E174" s="82"/>
      <c r="F174" s="82"/>
      <c r="G174" s="82"/>
      <c r="H174" s="82"/>
      <c r="I174" s="77">
        <v>372</v>
      </c>
      <c r="J174" s="78" t="s">
        <v>184</v>
      </c>
      <c r="K174" s="63"/>
      <c r="L174" s="63"/>
      <c r="M174" s="63"/>
      <c r="N174" s="63"/>
      <c r="O174" s="63"/>
      <c r="P174" s="63"/>
      <c r="Q174" s="63"/>
      <c r="R174" s="63"/>
      <c r="S174" s="62"/>
      <c r="T174" s="63"/>
      <c r="U174" s="63"/>
      <c r="V174" s="76"/>
      <c r="W174" s="62"/>
      <c r="X174" s="81">
        <f>SUM(X175:X176)</f>
        <v>30000</v>
      </c>
      <c r="Y174" s="81">
        <f t="shared" ref="Y174:Z174" si="107">SUM(Y175:Y176)</f>
        <v>35500</v>
      </c>
      <c r="Z174" s="81">
        <f t="shared" si="107"/>
        <v>20500</v>
      </c>
      <c r="AA174" s="81">
        <f>SUM(AA175:AA176)</f>
        <v>21000</v>
      </c>
      <c r="AB174" s="81">
        <f t="shared" ref="AB174" si="108">SUM(AB175:AB176)</f>
        <v>0</v>
      </c>
      <c r="AC174" s="81">
        <f>SUM(AC175:AC176)</f>
        <v>21000</v>
      </c>
      <c r="AD174" s="81">
        <f>SUM(AD175:AD176)</f>
        <v>21000</v>
      </c>
      <c r="AE174" s="81"/>
      <c r="AF174" s="81"/>
      <c r="AG174" s="88">
        <f>SUM(AG175:AG176)</f>
        <v>21000</v>
      </c>
      <c r="AH174" s="88">
        <f t="shared" ref="AH174:AJ174" si="109">SUM(AH175:AH176)</f>
        <v>16468.11</v>
      </c>
      <c r="AI174" s="318">
        <f t="shared" si="109"/>
        <v>20000</v>
      </c>
      <c r="AJ174" s="88">
        <f t="shared" si="109"/>
        <v>0</v>
      </c>
      <c r="AK174" s="287">
        <f t="shared" si="70"/>
        <v>0</v>
      </c>
    </row>
    <row r="175" spans="1:37">
      <c r="A175" s="85"/>
      <c r="B175" s="142"/>
      <c r="C175" s="82"/>
      <c r="D175" s="82"/>
      <c r="E175" s="82"/>
      <c r="F175" s="82"/>
      <c r="G175" s="82"/>
      <c r="H175" s="82"/>
      <c r="I175" s="72">
        <v>37221</v>
      </c>
      <c r="J175" s="78" t="s">
        <v>300</v>
      </c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>
        <v>10000</v>
      </c>
      <c r="X175" s="81">
        <v>25000</v>
      </c>
      <c r="Y175" s="81">
        <v>30000</v>
      </c>
      <c r="Z175" s="81">
        <v>15000</v>
      </c>
      <c r="AA175" s="75">
        <v>15000</v>
      </c>
      <c r="AB175" s="81"/>
      <c r="AC175" s="75">
        <v>15000</v>
      </c>
      <c r="AD175" s="75">
        <v>15000</v>
      </c>
      <c r="AE175" s="75"/>
      <c r="AF175" s="75"/>
      <c r="AG175" s="88">
        <f t="shared" ref="AG175:AG176" si="110">SUM(AD175+AE175-AF175)</f>
        <v>15000</v>
      </c>
      <c r="AH175" s="75">
        <v>16468.11</v>
      </c>
      <c r="AI175" s="75">
        <v>14000</v>
      </c>
      <c r="AJ175" s="22">
        <v>0</v>
      </c>
      <c r="AK175" s="287">
        <f t="shared" si="70"/>
        <v>0</v>
      </c>
    </row>
    <row r="176" spans="1:37">
      <c r="A176" s="85"/>
      <c r="B176" s="142"/>
      <c r="C176" s="82"/>
      <c r="D176" s="82"/>
      <c r="E176" s="82"/>
      <c r="F176" s="82"/>
      <c r="G176" s="82"/>
      <c r="H176" s="82"/>
      <c r="I176" s="72">
        <v>37221</v>
      </c>
      <c r="J176" s="78" t="s">
        <v>301</v>
      </c>
      <c r="K176" s="63">
        <v>8000</v>
      </c>
      <c r="L176" s="63">
        <v>10000</v>
      </c>
      <c r="M176" s="63">
        <v>10000</v>
      </c>
      <c r="N176" s="63">
        <v>82000</v>
      </c>
      <c r="O176" s="63">
        <v>82000</v>
      </c>
      <c r="P176" s="63">
        <v>82000</v>
      </c>
      <c r="Q176" s="63">
        <v>82000</v>
      </c>
      <c r="R176" s="63">
        <v>37145.75</v>
      </c>
      <c r="S176" s="62"/>
      <c r="T176" s="63"/>
      <c r="U176" s="63"/>
      <c r="V176" s="76">
        <f t="shared" ref="V176" si="111">S176/P176*100</f>
        <v>0</v>
      </c>
      <c r="W176" s="62">
        <v>5000</v>
      </c>
      <c r="X176" s="75">
        <v>5000</v>
      </c>
      <c r="Y176" s="75">
        <v>5500</v>
      </c>
      <c r="Z176" s="75">
        <v>5500</v>
      </c>
      <c r="AA176" s="75">
        <v>6000</v>
      </c>
      <c r="AB176" s="75"/>
      <c r="AC176" s="75">
        <v>6000</v>
      </c>
      <c r="AD176" s="75">
        <v>6000</v>
      </c>
      <c r="AE176" s="75"/>
      <c r="AF176" s="75"/>
      <c r="AG176" s="88">
        <f t="shared" si="110"/>
        <v>6000</v>
      </c>
      <c r="AH176" s="75">
        <v>0</v>
      </c>
      <c r="AI176" s="75">
        <v>6000</v>
      </c>
      <c r="AJ176" s="22">
        <v>0</v>
      </c>
      <c r="AK176" s="287">
        <f t="shared" si="70"/>
        <v>0</v>
      </c>
    </row>
    <row r="177" spans="1:37">
      <c r="A177" s="176" t="s">
        <v>185</v>
      </c>
      <c r="B177" s="225"/>
      <c r="C177" s="224"/>
      <c r="D177" s="224"/>
      <c r="E177" s="224"/>
      <c r="F177" s="224"/>
      <c r="G177" s="224"/>
      <c r="H177" s="224"/>
      <c r="I177" s="168" t="s">
        <v>186</v>
      </c>
      <c r="J177" s="226" t="s">
        <v>187</v>
      </c>
      <c r="K177" s="170" t="e">
        <f>SUM(K178+K196+#REF!)</f>
        <v>#REF!</v>
      </c>
      <c r="L177" s="170" t="e">
        <f>SUM(L178+L196+#REF!)</f>
        <v>#REF!</v>
      </c>
      <c r="M177" s="170" t="e">
        <f>SUM(M178+M196+#REF!)</f>
        <v>#REF!</v>
      </c>
      <c r="N177" s="170">
        <f t="shared" ref="N177:AH177" si="112">SUM(N178+N196+N189)</f>
        <v>295000</v>
      </c>
      <c r="O177" s="170">
        <f t="shared" si="112"/>
        <v>295000</v>
      </c>
      <c r="P177" s="170">
        <f t="shared" si="112"/>
        <v>288000</v>
      </c>
      <c r="Q177" s="170">
        <f t="shared" si="112"/>
        <v>288000</v>
      </c>
      <c r="R177" s="170">
        <f t="shared" si="112"/>
        <v>0</v>
      </c>
      <c r="S177" s="170">
        <f t="shared" si="112"/>
        <v>313000</v>
      </c>
      <c r="T177" s="170">
        <f t="shared" si="112"/>
        <v>0</v>
      </c>
      <c r="U177" s="170">
        <f t="shared" si="112"/>
        <v>0</v>
      </c>
      <c r="V177" s="170" t="e">
        <f t="shared" si="112"/>
        <v>#DIV/0!</v>
      </c>
      <c r="W177" s="170">
        <f t="shared" si="112"/>
        <v>515000</v>
      </c>
      <c r="X177" s="170">
        <f t="shared" si="112"/>
        <v>633000</v>
      </c>
      <c r="Y177" s="170">
        <f t="shared" si="112"/>
        <v>1350000</v>
      </c>
      <c r="Z177" s="170">
        <f t="shared" si="112"/>
        <v>1700000</v>
      </c>
      <c r="AA177" s="170">
        <f t="shared" si="112"/>
        <v>1350000</v>
      </c>
      <c r="AB177" s="170">
        <f t="shared" si="112"/>
        <v>183779.20000000001</v>
      </c>
      <c r="AC177" s="170">
        <f t="shared" si="112"/>
        <v>1988000</v>
      </c>
      <c r="AD177" s="170">
        <f t="shared" si="112"/>
        <v>2198000</v>
      </c>
      <c r="AE177" s="170">
        <f t="shared" si="112"/>
        <v>0</v>
      </c>
      <c r="AF177" s="170">
        <f t="shared" si="112"/>
        <v>0</v>
      </c>
      <c r="AG177" s="170">
        <f t="shared" si="112"/>
        <v>2198000</v>
      </c>
      <c r="AH177" s="170">
        <f t="shared" si="112"/>
        <v>610261.41</v>
      </c>
      <c r="AI177" s="170">
        <f>SUM(AI178+AI196+AI189)</f>
        <v>2050000</v>
      </c>
      <c r="AJ177" s="170">
        <f>SUM(AJ178+AJ196+AJ189)</f>
        <v>281229.98000000004</v>
      </c>
      <c r="AK177" s="287">
        <f t="shared" si="70"/>
        <v>13.718535609756099</v>
      </c>
    </row>
    <row r="178" spans="1:37">
      <c r="A178" s="171" t="s">
        <v>266</v>
      </c>
      <c r="B178" s="178"/>
      <c r="C178" s="167"/>
      <c r="D178" s="167"/>
      <c r="E178" s="167"/>
      <c r="F178" s="167"/>
      <c r="G178" s="167"/>
      <c r="H178" s="167"/>
      <c r="I178" s="179" t="s">
        <v>29</v>
      </c>
      <c r="J178" s="180" t="s">
        <v>267</v>
      </c>
      <c r="K178" s="181">
        <f t="shared" ref="K178:AE181" si="113">SUM(K179)</f>
        <v>0</v>
      </c>
      <c r="L178" s="181">
        <f t="shared" si="113"/>
        <v>0</v>
      </c>
      <c r="M178" s="181">
        <f t="shared" si="113"/>
        <v>0</v>
      </c>
      <c r="N178" s="181">
        <f t="shared" si="113"/>
        <v>230000</v>
      </c>
      <c r="O178" s="181">
        <f t="shared" si="113"/>
        <v>230000</v>
      </c>
      <c r="P178" s="181">
        <f t="shared" si="113"/>
        <v>225000</v>
      </c>
      <c r="Q178" s="181">
        <f t="shared" si="113"/>
        <v>225000</v>
      </c>
      <c r="R178" s="181">
        <f t="shared" si="113"/>
        <v>0</v>
      </c>
      <c r="S178" s="181">
        <f t="shared" si="113"/>
        <v>200000</v>
      </c>
      <c r="T178" s="181">
        <f t="shared" si="113"/>
        <v>0</v>
      </c>
      <c r="U178" s="181">
        <f t="shared" si="113"/>
        <v>0</v>
      </c>
      <c r="V178" s="181">
        <f t="shared" si="113"/>
        <v>88.888888888888886</v>
      </c>
      <c r="W178" s="181">
        <f t="shared" si="113"/>
        <v>400000</v>
      </c>
      <c r="X178" s="181">
        <f t="shared" si="113"/>
        <v>483000</v>
      </c>
      <c r="Y178" s="181">
        <f t="shared" si="113"/>
        <v>800000</v>
      </c>
      <c r="Z178" s="181">
        <f t="shared" si="113"/>
        <v>1150000</v>
      </c>
      <c r="AA178" s="181">
        <f t="shared" si="113"/>
        <v>800000</v>
      </c>
      <c r="AB178" s="181">
        <f t="shared" si="113"/>
        <v>176548.45</v>
      </c>
      <c r="AC178" s="181">
        <f t="shared" si="113"/>
        <v>1438000</v>
      </c>
      <c r="AD178" s="181">
        <f t="shared" si="113"/>
        <v>1698000</v>
      </c>
      <c r="AE178" s="181">
        <f t="shared" si="113"/>
        <v>0</v>
      </c>
      <c r="AF178" s="181">
        <f t="shared" ref="AF178:AJ181" si="114">SUM(AF179)</f>
        <v>0</v>
      </c>
      <c r="AG178" s="181">
        <f t="shared" si="114"/>
        <v>1698000</v>
      </c>
      <c r="AH178" s="181">
        <f t="shared" si="114"/>
        <v>601936.41</v>
      </c>
      <c r="AI178" s="181">
        <f t="shared" si="114"/>
        <v>1450000</v>
      </c>
      <c r="AJ178" s="181">
        <f t="shared" si="114"/>
        <v>278452.08</v>
      </c>
      <c r="AK178" s="287">
        <f t="shared" si="70"/>
        <v>19.203591724137933</v>
      </c>
    </row>
    <row r="179" spans="1:37">
      <c r="A179" s="171"/>
      <c r="B179" s="178"/>
      <c r="C179" s="167"/>
      <c r="D179" s="167"/>
      <c r="E179" s="167"/>
      <c r="F179" s="167"/>
      <c r="G179" s="167"/>
      <c r="H179" s="167"/>
      <c r="I179" s="179" t="s">
        <v>188</v>
      </c>
      <c r="J179" s="180"/>
      <c r="K179" s="181">
        <f t="shared" si="113"/>
        <v>0</v>
      </c>
      <c r="L179" s="181">
        <f t="shared" si="113"/>
        <v>0</v>
      </c>
      <c r="M179" s="181">
        <f t="shared" si="113"/>
        <v>0</v>
      </c>
      <c r="N179" s="181">
        <f t="shared" si="113"/>
        <v>230000</v>
      </c>
      <c r="O179" s="181">
        <f t="shared" si="113"/>
        <v>230000</v>
      </c>
      <c r="P179" s="181">
        <f t="shared" si="113"/>
        <v>225000</v>
      </c>
      <c r="Q179" s="181">
        <f t="shared" si="113"/>
        <v>225000</v>
      </c>
      <c r="R179" s="181">
        <f t="shared" si="113"/>
        <v>0</v>
      </c>
      <c r="S179" s="181">
        <f t="shared" si="113"/>
        <v>200000</v>
      </c>
      <c r="T179" s="181">
        <f t="shared" si="113"/>
        <v>0</v>
      </c>
      <c r="U179" s="181">
        <f t="shared" si="113"/>
        <v>0</v>
      </c>
      <c r="V179" s="181">
        <f t="shared" si="113"/>
        <v>88.888888888888886</v>
      </c>
      <c r="W179" s="181">
        <f t="shared" si="113"/>
        <v>400000</v>
      </c>
      <c r="X179" s="181">
        <f t="shared" si="113"/>
        <v>483000</v>
      </c>
      <c r="Y179" s="181">
        <f t="shared" si="113"/>
        <v>800000</v>
      </c>
      <c r="Z179" s="181">
        <f t="shared" si="113"/>
        <v>1150000</v>
      </c>
      <c r="AA179" s="181">
        <f t="shared" si="113"/>
        <v>800000</v>
      </c>
      <c r="AB179" s="181">
        <f t="shared" si="113"/>
        <v>176548.45</v>
      </c>
      <c r="AC179" s="181">
        <f t="shared" si="113"/>
        <v>1438000</v>
      </c>
      <c r="AD179" s="181">
        <f t="shared" si="113"/>
        <v>1698000</v>
      </c>
      <c r="AE179" s="181">
        <f t="shared" si="113"/>
        <v>0</v>
      </c>
      <c r="AF179" s="181">
        <f t="shared" si="114"/>
        <v>0</v>
      </c>
      <c r="AG179" s="181">
        <f t="shared" si="114"/>
        <v>1698000</v>
      </c>
      <c r="AH179" s="181">
        <f t="shared" si="114"/>
        <v>601936.41</v>
      </c>
      <c r="AI179" s="181">
        <f t="shared" si="114"/>
        <v>1450000</v>
      </c>
      <c r="AJ179" s="181">
        <f t="shared" si="114"/>
        <v>278452.08</v>
      </c>
      <c r="AK179" s="287">
        <f t="shared" si="70"/>
        <v>19.203591724137933</v>
      </c>
    </row>
    <row r="180" spans="1:37">
      <c r="A180" s="148"/>
      <c r="B180" s="152"/>
      <c r="C180" s="149"/>
      <c r="D180" s="149"/>
      <c r="E180" s="149"/>
      <c r="F180" s="149"/>
      <c r="G180" s="149"/>
      <c r="H180" s="149"/>
      <c r="I180" s="150">
        <v>4</v>
      </c>
      <c r="J180" s="96" t="s">
        <v>21</v>
      </c>
      <c r="K180" s="79">
        <f t="shared" si="113"/>
        <v>0</v>
      </c>
      <c r="L180" s="79">
        <f t="shared" si="113"/>
        <v>0</v>
      </c>
      <c r="M180" s="79">
        <f t="shared" si="113"/>
        <v>0</v>
      </c>
      <c r="N180" s="79">
        <f t="shared" si="113"/>
        <v>230000</v>
      </c>
      <c r="O180" s="79">
        <f t="shared" si="113"/>
        <v>230000</v>
      </c>
      <c r="P180" s="79">
        <f t="shared" si="113"/>
        <v>225000</v>
      </c>
      <c r="Q180" s="79">
        <f t="shared" si="113"/>
        <v>225000</v>
      </c>
      <c r="R180" s="79">
        <f t="shared" si="113"/>
        <v>0</v>
      </c>
      <c r="S180" s="79">
        <f t="shared" si="113"/>
        <v>200000</v>
      </c>
      <c r="T180" s="79">
        <f t="shared" si="113"/>
        <v>0</v>
      </c>
      <c r="U180" s="79">
        <f t="shared" si="113"/>
        <v>0</v>
      </c>
      <c r="V180" s="79">
        <f t="shared" si="113"/>
        <v>88.888888888888886</v>
      </c>
      <c r="W180" s="79">
        <f t="shared" si="113"/>
        <v>400000</v>
      </c>
      <c r="X180" s="79">
        <f t="shared" si="113"/>
        <v>483000</v>
      </c>
      <c r="Y180" s="79">
        <f t="shared" si="113"/>
        <v>800000</v>
      </c>
      <c r="Z180" s="79">
        <f t="shared" si="113"/>
        <v>1150000</v>
      </c>
      <c r="AA180" s="79">
        <f t="shared" si="113"/>
        <v>800000</v>
      </c>
      <c r="AB180" s="79">
        <f t="shared" si="113"/>
        <v>176548.45</v>
      </c>
      <c r="AC180" s="79">
        <f t="shared" si="113"/>
        <v>1438000</v>
      </c>
      <c r="AD180" s="79">
        <f t="shared" si="113"/>
        <v>1698000</v>
      </c>
      <c r="AE180" s="79">
        <f t="shared" si="113"/>
        <v>0</v>
      </c>
      <c r="AF180" s="79">
        <f t="shared" si="114"/>
        <v>0</v>
      </c>
      <c r="AG180" s="79">
        <f t="shared" si="114"/>
        <v>1698000</v>
      </c>
      <c r="AH180" s="79">
        <f t="shared" si="114"/>
        <v>601936.41</v>
      </c>
      <c r="AI180" s="79">
        <f t="shared" si="114"/>
        <v>1450000</v>
      </c>
      <c r="AJ180" s="79">
        <f t="shared" si="114"/>
        <v>278452.08</v>
      </c>
      <c r="AK180" s="287">
        <f t="shared" si="70"/>
        <v>19.203591724137933</v>
      </c>
    </row>
    <row r="181" spans="1:37">
      <c r="A181" s="151"/>
      <c r="B181" s="152"/>
      <c r="C181" s="149"/>
      <c r="D181" s="149"/>
      <c r="E181" s="149"/>
      <c r="F181" s="149"/>
      <c r="G181" s="149"/>
      <c r="H181" s="149"/>
      <c r="I181" s="150">
        <v>42</v>
      </c>
      <c r="J181" s="96" t="s">
        <v>38</v>
      </c>
      <c r="K181" s="79">
        <f t="shared" si="113"/>
        <v>0</v>
      </c>
      <c r="L181" s="79">
        <f t="shared" si="113"/>
        <v>0</v>
      </c>
      <c r="M181" s="79">
        <f t="shared" si="113"/>
        <v>0</v>
      </c>
      <c r="N181" s="79">
        <f t="shared" si="113"/>
        <v>230000</v>
      </c>
      <c r="O181" s="79">
        <f t="shared" si="113"/>
        <v>230000</v>
      </c>
      <c r="P181" s="79">
        <f t="shared" si="113"/>
        <v>225000</v>
      </c>
      <c r="Q181" s="79">
        <f t="shared" si="113"/>
        <v>225000</v>
      </c>
      <c r="R181" s="79">
        <f t="shared" si="113"/>
        <v>0</v>
      </c>
      <c r="S181" s="79">
        <f t="shared" si="113"/>
        <v>200000</v>
      </c>
      <c r="T181" s="79">
        <f t="shared" si="113"/>
        <v>0</v>
      </c>
      <c r="U181" s="79">
        <f t="shared" si="113"/>
        <v>0</v>
      </c>
      <c r="V181" s="79">
        <f t="shared" si="113"/>
        <v>88.888888888888886</v>
      </c>
      <c r="W181" s="79">
        <f t="shared" si="113"/>
        <v>400000</v>
      </c>
      <c r="X181" s="79">
        <f t="shared" si="113"/>
        <v>483000</v>
      </c>
      <c r="Y181" s="79">
        <f t="shared" si="113"/>
        <v>800000</v>
      </c>
      <c r="Z181" s="79">
        <f t="shared" si="113"/>
        <v>1150000</v>
      </c>
      <c r="AA181" s="79">
        <f t="shared" si="113"/>
        <v>800000</v>
      </c>
      <c r="AB181" s="79">
        <f t="shared" si="113"/>
        <v>176548.45</v>
      </c>
      <c r="AC181" s="79">
        <f t="shared" si="113"/>
        <v>1438000</v>
      </c>
      <c r="AD181" s="79">
        <f t="shared" si="113"/>
        <v>1698000</v>
      </c>
      <c r="AE181" s="79">
        <f t="shared" si="113"/>
        <v>0</v>
      </c>
      <c r="AF181" s="79">
        <f t="shared" si="114"/>
        <v>0</v>
      </c>
      <c r="AG181" s="79">
        <f t="shared" si="114"/>
        <v>1698000</v>
      </c>
      <c r="AH181" s="79">
        <f t="shared" si="114"/>
        <v>601936.41</v>
      </c>
      <c r="AI181" s="79">
        <f t="shared" si="114"/>
        <v>1450000</v>
      </c>
      <c r="AJ181" s="79">
        <f t="shared" si="114"/>
        <v>278452.08</v>
      </c>
      <c r="AK181" s="287">
        <f t="shared" si="70"/>
        <v>19.203591724137933</v>
      </c>
    </row>
    <row r="182" spans="1:37">
      <c r="A182" s="85"/>
      <c r="B182" s="82" t="s">
        <v>471</v>
      </c>
      <c r="C182" s="82"/>
      <c r="D182" s="82"/>
      <c r="E182" s="82"/>
      <c r="F182" s="82"/>
      <c r="G182" s="82"/>
      <c r="H182" s="82"/>
      <c r="I182" s="77">
        <v>421</v>
      </c>
      <c r="J182" s="78" t="s">
        <v>138</v>
      </c>
      <c r="K182" s="63">
        <f t="shared" ref="K182:R182" si="115">SUM(K183:K183)</f>
        <v>0</v>
      </c>
      <c r="L182" s="63">
        <f t="shared" si="115"/>
        <v>0</v>
      </c>
      <c r="M182" s="63">
        <f t="shared" si="115"/>
        <v>0</v>
      </c>
      <c r="N182" s="63">
        <f t="shared" si="115"/>
        <v>230000</v>
      </c>
      <c r="O182" s="63">
        <f t="shared" si="115"/>
        <v>230000</v>
      </c>
      <c r="P182" s="63">
        <f t="shared" si="115"/>
        <v>225000</v>
      </c>
      <c r="Q182" s="63">
        <f t="shared" si="115"/>
        <v>225000</v>
      </c>
      <c r="R182" s="63">
        <f t="shared" si="115"/>
        <v>0</v>
      </c>
      <c r="S182" s="63">
        <f t="shared" ref="S182:V182" si="116">SUM(S183)</f>
        <v>200000</v>
      </c>
      <c r="T182" s="63">
        <f t="shared" si="116"/>
        <v>0</v>
      </c>
      <c r="U182" s="63">
        <f t="shared" si="116"/>
        <v>0</v>
      </c>
      <c r="V182" s="63">
        <f t="shared" si="116"/>
        <v>88.888888888888886</v>
      </c>
      <c r="W182" s="63">
        <f>SUM(W183:W184)</f>
        <v>400000</v>
      </c>
      <c r="X182" s="63">
        <f>SUM(X183:X184)</f>
        <v>483000</v>
      </c>
      <c r="Y182" s="63">
        <f t="shared" ref="Y182:AJ182" si="117">SUM(Y183:Y188)</f>
        <v>800000</v>
      </c>
      <c r="Z182" s="63">
        <f t="shared" si="117"/>
        <v>1150000</v>
      </c>
      <c r="AA182" s="63">
        <f t="shared" si="117"/>
        <v>800000</v>
      </c>
      <c r="AB182" s="63">
        <f t="shared" si="117"/>
        <v>176548.45</v>
      </c>
      <c r="AC182" s="63">
        <f t="shared" si="117"/>
        <v>1438000</v>
      </c>
      <c r="AD182" s="63">
        <f t="shared" si="117"/>
        <v>1698000</v>
      </c>
      <c r="AE182" s="63">
        <f t="shared" si="117"/>
        <v>0</v>
      </c>
      <c r="AF182" s="63">
        <f t="shared" si="117"/>
        <v>0</v>
      </c>
      <c r="AG182" s="63">
        <f t="shared" si="117"/>
        <v>1698000</v>
      </c>
      <c r="AH182" s="63">
        <f t="shared" si="117"/>
        <v>601936.41</v>
      </c>
      <c r="AI182" s="63">
        <f t="shared" si="117"/>
        <v>1450000</v>
      </c>
      <c r="AJ182" s="63">
        <f t="shared" si="117"/>
        <v>278452.08</v>
      </c>
      <c r="AK182" s="287">
        <f t="shared" si="70"/>
        <v>19.203591724137933</v>
      </c>
    </row>
    <row r="183" spans="1:37">
      <c r="A183" s="85"/>
      <c r="B183" s="142"/>
      <c r="C183" s="82"/>
      <c r="D183" s="82"/>
      <c r="E183" s="82"/>
      <c r="F183" s="82"/>
      <c r="G183" s="82"/>
      <c r="H183" s="82"/>
      <c r="I183" s="77">
        <v>42139</v>
      </c>
      <c r="J183" s="78" t="s">
        <v>342</v>
      </c>
      <c r="K183" s="63"/>
      <c r="L183" s="63"/>
      <c r="M183" s="63"/>
      <c r="N183" s="63">
        <v>230000</v>
      </c>
      <c r="O183" s="63">
        <v>230000</v>
      </c>
      <c r="P183" s="63">
        <v>225000</v>
      </c>
      <c r="Q183" s="63">
        <v>225000</v>
      </c>
      <c r="R183" s="63"/>
      <c r="S183" s="63">
        <v>200000</v>
      </c>
      <c r="T183" s="63"/>
      <c r="U183" s="63"/>
      <c r="V183" s="76">
        <f t="shared" si="94"/>
        <v>88.888888888888886</v>
      </c>
      <c r="W183" s="62">
        <v>400000</v>
      </c>
      <c r="X183" s="81">
        <v>483000</v>
      </c>
      <c r="Y183" s="81">
        <v>400000</v>
      </c>
      <c r="Z183" s="81">
        <v>500000</v>
      </c>
      <c r="AA183" s="75">
        <v>400000</v>
      </c>
      <c r="AB183" s="81">
        <v>101410.99</v>
      </c>
      <c r="AC183" s="75">
        <v>200000</v>
      </c>
      <c r="AD183" s="75">
        <v>200000</v>
      </c>
      <c r="AE183" s="75"/>
      <c r="AF183" s="75"/>
      <c r="AG183" s="88">
        <f>SUM(AD183+AE183-AF183)</f>
        <v>200000</v>
      </c>
      <c r="AH183" s="75"/>
      <c r="AI183" s="75">
        <v>200000</v>
      </c>
      <c r="AJ183" s="22"/>
      <c r="AK183" s="287">
        <f t="shared" si="70"/>
        <v>0</v>
      </c>
    </row>
    <row r="184" spans="1:37">
      <c r="A184" s="85"/>
      <c r="B184" s="142"/>
      <c r="C184" s="82"/>
      <c r="D184" s="82"/>
      <c r="E184" s="82"/>
      <c r="F184" s="82"/>
      <c r="G184" s="82"/>
      <c r="H184" s="82"/>
      <c r="I184" s="77">
        <v>42139</v>
      </c>
      <c r="J184" s="78" t="s">
        <v>341</v>
      </c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76"/>
      <c r="W184" s="62"/>
      <c r="X184" s="81"/>
      <c r="Y184" s="81">
        <v>400000</v>
      </c>
      <c r="Z184" s="81">
        <v>500000</v>
      </c>
      <c r="AA184" s="75">
        <v>400000</v>
      </c>
      <c r="AB184" s="81"/>
      <c r="AC184" s="75">
        <v>200000</v>
      </c>
      <c r="AD184" s="75">
        <v>550000</v>
      </c>
      <c r="AE184" s="75"/>
      <c r="AF184" s="75"/>
      <c r="AG184" s="88">
        <f t="shared" ref="AG184:AG188" si="118">SUM(AD184+AE184-AF184)</f>
        <v>550000</v>
      </c>
      <c r="AH184" s="75"/>
      <c r="AI184" s="75">
        <v>600000</v>
      </c>
      <c r="AJ184" s="22">
        <v>278452.08</v>
      </c>
      <c r="AK184" s="287">
        <f t="shared" si="70"/>
        <v>46.408680000000004</v>
      </c>
    </row>
    <row r="185" spans="1:37" hidden="1">
      <c r="A185" s="85"/>
      <c r="B185" s="142"/>
      <c r="C185" s="82"/>
      <c r="D185" s="82"/>
      <c r="E185" s="82"/>
      <c r="F185" s="82"/>
      <c r="G185" s="82"/>
      <c r="H185" s="82"/>
      <c r="I185" s="77">
        <v>42141</v>
      </c>
      <c r="J185" s="78" t="s">
        <v>451</v>
      </c>
      <c r="K185" s="63"/>
      <c r="L185" s="63"/>
      <c r="M185" s="63"/>
      <c r="N185" s="63"/>
      <c r="O185" s="63"/>
      <c r="P185" s="63"/>
      <c r="Q185" s="63"/>
      <c r="R185" s="63"/>
      <c r="S185" s="63">
        <v>50000</v>
      </c>
      <c r="T185" s="63"/>
      <c r="U185" s="63"/>
      <c r="V185" s="76" t="e">
        <f t="shared" ref="V185" si="119">S185/P185*100</f>
        <v>#DIV/0!</v>
      </c>
      <c r="W185" s="62">
        <v>50000</v>
      </c>
      <c r="X185" s="75">
        <v>50000</v>
      </c>
      <c r="Y185" s="75"/>
      <c r="Z185" s="75">
        <v>50000</v>
      </c>
      <c r="AA185" s="75">
        <v>0</v>
      </c>
      <c r="AB185" s="81">
        <v>75137.460000000006</v>
      </c>
      <c r="AC185" s="75">
        <v>200000</v>
      </c>
      <c r="AD185" s="75">
        <v>200000</v>
      </c>
      <c r="AE185" s="75"/>
      <c r="AF185" s="75"/>
      <c r="AG185" s="88">
        <f t="shared" si="118"/>
        <v>200000</v>
      </c>
      <c r="AH185" s="75"/>
      <c r="AI185" s="75">
        <v>0</v>
      </c>
      <c r="AJ185" s="22">
        <v>0</v>
      </c>
      <c r="AK185" s="287" t="e">
        <f t="shared" si="70"/>
        <v>#DIV/0!</v>
      </c>
    </row>
    <row r="186" spans="1:37">
      <c r="A186" s="85"/>
      <c r="B186" s="142"/>
      <c r="C186" s="82"/>
      <c r="D186" s="82"/>
      <c r="E186" s="82"/>
      <c r="F186" s="82"/>
      <c r="G186" s="82"/>
      <c r="H186" s="82"/>
      <c r="I186" s="77">
        <v>42141</v>
      </c>
      <c r="J186" s="78" t="s">
        <v>490</v>
      </c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76"/>
      <c r="W186" s="62"/>
      <c r="X186" s="81"/>
      <c r="Y186" s="81"/>
      <c r="Z186" s="81">
        <v>100000</v>
      </c>
      <c r="AA186" s="75">
        <v>0</v>
      </c>
      <c r="AB186" s="81"/>
      <c r="AC186" s="75">
        <v>238000</v>
      </c>
      <c r="AD186" s="75">
        <v>238000</v>
      </c>
      <c r="AE186" s="75"/>
      <c r="AF186" s="75"/>
      <c r="AG186" s="88">
        <f t="shared" si="118"/>
        <v>238000</v>
      </c>
      <c r="AH186" s="75">
        <v>100883.76</v>
      </c>
      <c r="AI186" s="75">
        <v>200000</v>
      </c>
      <c r="AJ186" s="22">
        <v>0</v>
      </c>
      <c r="AK186" s="287">
        <f t="shared" si="70"/>
        <v>0</v>
      </c>
    </row>
    <row r="187" spans="1:37">
      <c r="A187" s="85"/>
      <c r="B187" s="142"/>
      <c r="C187" s="82"/>
      <c r="D187" s="82"/>
      <c r="E187" s="82"/>
      <c r="F187" s="82"/>
      <c r="G187" s="82"/>
      <c r="H187" s="82"/>
      <c r="I187" s="77">
        <v>42141</v>
      </c>
      <c r="J187" s="78" t="s">
        <v>452</v>
      </c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76"/>
      <c r="W187" s="62"/>
      <c r="X187" s="81"/>
      <c r="Y187" s="81"/>
      <c r="Z187" s="81"/>
      <c r="AA187" s="75"/>
      <c r="AB187" s="81"/>
      <c r="AC187" s="75">
        <v>450000</v>
      </c>
      <c r="AD187" s="75">
        <v>390000</v>
      </c>
      <c r="AE187" s="75"/>
      <c r="AF187" s="75"/>
      <c r="AG187" s="88">
        <f t="shared" si="118"/>
        <v>390000</v>
      </c>
      <c r="AH187" s="75">
        <v>382437.65</v>
      </c>
      <c r="AI187" s="75">
        <v>0</v>
      </c>
      <c r="AJ187" s="22">
        <v>0</v>
      </c>
      <c r="AK187" s="287"/>
    </row>
    <row r="188" spans="1:37">
      <c r="A188" s="85"/>
      <c r="B188" s="142"/>
      <c r="C188" s="82"/>
      <c r="D188" s="82"/>
      <c r="E188" s="82"/>
      <c r="F188" s="82"/>
      <c r="G188" s="82"/>
      <c r="H188" s="82"/>
      <c r="I188" s="77">
        <v>42141</v>
      </c>
      <c r="J188" s="78" t="s">
        <v>491</v>
      </c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76"/>
      <c r="W188" s="62"/>
      <c r="X188" s="81"/>
      <c r="Y188" s="81"/>
      <c r="Z188" s="81"/>
      <c r="AA188" s="75"/>
      <c r="AB188" s="81"/>
      <c r="AC188" s="75">
        <v>150000</v>
      </c>
      <c r="AD188" s="75">
        <v>120000</v>
      </c>
      <c r="AE188" s="75"/>
      <c r="AF188" s="75"/>
      <c r="AG188" s="88">
        <f t="shared" si="118"/>
        <v>120000</v>
      </c>
      <c r="AH188" s="75">
        <v>118615</v>
      </c>
      <c r="AI188" s="75">
        <v>450000</v>
      </c>
      <c r="AJ188" s="22">
        <v>0</v>
      </c>
      <c r="AK188" s="287">
        <f t="shared" si="70"/>
        <v>0</v>
      </c>
    </row>
    <row r="189" spans="1:37">
      <c r="A189" s="171" t="s">
        <v>270</v>
      </c>
      <c r="B189" s="178"/>
      <c r="C189" s="167"/>
      <c r="D189" s="167"/>
      <c r="E189" s="167"/>
      <c r="F189" s="167"/>
      <c r="G189" s="167"/>
      <c r="H189" s="167"/>
      <c r="I189" s="179" t="s">
        <v>269</v>
      </c>
      <c r="J189" s="180"/>
      <c r="K189" s="181"/>
      <c r="L189" s="181"/>
      <c r="M189" s="181"/>
      <c r="N189" s="181">
        <f t="shared" ref="N189:AJ192" si="120">SUM(N190)</f>
        <v>50000</v>
      </c>
      <c r="O189" s="181">
        <f t="shared" si="120"/>
        <v>50000</v>
      </c>
      <c r="P189" s="181">
        <f t="shared" si="120"/>
        <v>50000</v>
      </c>
      <c r="Q189" s="181">
        <f t="shared" si="120"/>
        <v>50000</v>
      </c>
      <c r="R189" s="181">
        <f t="shared" si="120"/>
        <v>0</v>
      </c>
      <c r="S189" s="181">
        <f t="shared" si="120"/>
        <v>100000</v>
      </c>
      <c r="T189" s="181">
        <f t="shared" si="120"/>
        <v>0</v>
      </c>
      <c r="U189" s="181">
        <f t="shared" si="120"/>
        <v>0</v>
      </c>
      <c r="V189" s="181" t="e">
        <f t="shared" si="120"/>
        <v>#DIV/0!</v>
      </c>
      <c r="W189" s="181">
        <f t="shared" si="120"/>
        <v>100000</v>
      </c>
      <c r="X189" s="181">
        <f t="shared" si="120"/>
        <v>100000</v>
      </c>
      <c r="Y189" s="181">
        <f t="shared" si="120"/>
        <v>500000</v>
      </c>
      <c r="Z189" s="181">
        <f t="shared" si="120"/>
        <v>500000</v>
      </c>
      <c r="AA189" s="181">
        <f t="shared" si="120"/>
        <v>500000</v>
      </c>
      <c r="AB189" s="181">
        <f t="shared" si="120"/>
        <v>0</v>
      </c>
      <c r="AC189" s="181">
        <f t="shared" si="120"/>
        <v>500000</v>
      </c>
      <c r="AD189" s="181">
        <f t="shared" si="120"/>
        <v>450000</v>
      </c>
      <c r="AE189" s="181">
        <f t="shared" si="120"/>
        <v>0</v>
      </c>
      <c r="AF189" s="181">
        <f t="shared" si="120"/>
        <v>0</v>
      </c>
      <c r="AG189" s="181">
        <f t="shared" si="120"/>
        <v>450000</v>
      </c>
      <c r="AH189" s="181">
        <f t="shared" si="120"/>
        <v>0</v>
      </c>
      <c r="AI189" s="181">
        <f t="shared" si="120"/>
        <v>550000</v>
      </c>
      <c r="AJ189" s="181">
        <f t="shared" si="120"/>
        <v>2777.9</v>
      </c>
      <c r="AK189" s="287">
        <f t="shared" si="70"/>
        <v>0.50507272727272723</v>
      </c>
    </row>
    <row r="190" spans="1:37">
      <c r="A190" s="171"/>
      <c r="B190" s="178"/>
      <c r="C190" s="167"/>
      <c r="D190" s="167"/>
      <c r="E190" s="167"/>
      <c r="F190" s="167"/>
      <c r="G190" s="167"/>
      <c r="H190" s="167"/>
      <c r="I190" s="179" t="s">
        <v>268</v>
      </c>
      <c r="J190" s="180"/>
      <c r="K190" s="181"/>
      <c r="L190" s="181"/>
      <c r="M190" s="181"/>
      <c r="N190" s="181">
        <f t="shared" si="120"/>
        <v>50000</v>
      </c>
      <c r="O190" s="181">
        <f t="shared" si="120"/>
        <v>50000</v>
      </c>
      <c r="P190" s="181">
        <f t="shared" si="120"/>
        <v>50000</v>
      </c>
      <c r="Q190" s="181">
        <f t="shared" si="120"/>
        <v>50000</v>
      </c>
      <c r="R190" s="181">
        <f t="shared" si="120"/>
        <v>0</v>
      </c>
      <c r="S190" s="181">
        <f t="shared" si="120"/>
        <v>100000</v>
      </c>
      <c r="T190" s="181">
        <f t="shared" si="120"/>
        <v>0</v>
      </c>
      <c r="U190" s="181">
        <f t="shared" si="120"/>
        <v>0</v>
      </c>
      <c r="V190" s="181" t="e">
        <f t="shared" si="120"/>
        <v>#DIV/0!</v>
      </c>
      <c r="W190" s="181">
        <f t="shared" si="120"/>
        <v>100000</v>
      </c>
      <c r="X190" s="181">
        <f t="shared" si="120"/>
        <v>100000</v>
      </c>
      <c r="Y190" s="181">
        <f t="shared" si="120"/>
        <v>500000</v>
      </c>
      <c r="Z190" s="181">
        <f t="shared" si="120"/>
        <v>500000</v>
      </c>
      <c r="AA190" s="181">
        <f t="shared" si="120"/>
        <v>500000</v>
      </c>
      <c r="AB190" s="181">
        <f t="shared" si="120"/>
        <v>0</v>
      </c>
      <c r="AC190" s="181">
        <f t="shared" si="120"/>
        <v>500000</v>
      </c>
      <c r="AD190" s="181">
        <f t="shared" si="120"/>
        <v>450000</v>
      </c>
      <c r="AE190" s="181">
        <f t="shared" si="120"/>
        <v>0</v>
      </c>
      <c r="AF190" s="181">
        <f t="shared" si="120"/>
        <v>0</v>
      </c>
      <c r="AG190" s="181">
        <f t="shared" si="120"/>
        <v>450000</v>
      </c>
      <c r="AH190" s="181">
        <f t="shared" si="120"/>
        <v>0</v>
      </c>
      <c r="AI190" s="181">
        <f t="shared" si="120"/>
        <v>550000</v>
      </c>
      <c r="AJ190" s="181">
        <f t="shared" si="120"/>
        <v>2777.9</v>
      </c>
      <c r="AK190" s="287">
        <f t="shared" si="70"/>
        <v>0.50507272727272723</v>
      </c>
    </row>
    <row r="191" spans="1:37">
      <c r="A191" s="151"/>
      <c r="B191" s="152"/>
      <c r="C191" s="149"/>
      <c r="D191" s="149"/>
      <c r="E191" s="149"/>
      <c r="F191" s="149"/>
      <c r="G191" s="149"/>
      <c r="H191" s="149"/>
      <c r="I191" s="150">
        <v>4</v>
      </c>
      <c r="J191" s="96" t="s">
        <v>21</v>
      </c>
      <c r="K191" s="79"/>
      <c r="L191" s="79"/>
      <c r="M191" s="79"/>
      <c r="N191" s="79">
        <f t="shared" si="120"/>
        <v>50000</v>
      </c>
      <c r="O191" s="79">
        <f t="shared" si="120"/>
        <v>50000</v>
      </c>
      <c r="P191" s="79">
        <f t="shared" si="120"/>
        <v>50000</v>
      </c>
      <c r="Q191" s="79">
        <f t="shared" si="120"/>
        <v>50000</v>
      </c>
      <c r="R191" s="79">
        <f t="shared" si="120"/>
        <v>0</v>
      </c>
      <c r="S191" s="79">
        <f t="shared" si="120"/>
        <v>100000</v>
      </c>
      <c r="T191" s="79">
        <f t="shared" si="120"/>
        <v>0</v>
      </c>
      <c r="U191" s="79">
        <f t="shared" si="120"/>
        <v>0</v>
      </c>
      <c r="V191" s="79" t="e">
        <f t="shared" si="120"/>
        <v>#DIV/0!</v>
      </c>
      <c r="W191" s="79">
        <f t="shared" si="120"/>
        <v>100000</v>
      </c>
      <c r="X191" s="79">
        <f t="shared" si="120"/>
        <v>100000</v>
      </c>
      <c r="Y191" s="79">
        <f t="shared" si="120"/>
        <v>500000</v>
      </c>
      <c r="Z191" s="79">
        <f t="shared" si="120"/>
        <v>500000</v>
      </c>
      <c r="AA191" s="79">
        <f t="shared" si="120"/>
        <v>500000</v>
      </c>
      <c r="AB191" s="79">
        <f t="shared" si="120"/>
        <v>0</v>
      </c>
      <c r="AC191" s="79">
        <f t="shared" si="120"/>
        <v>500000</v>
      </c>
      <c r="AD191" s="79">
        <f t="shared" si="120"/>
        <v>450000</v>
      </c>
      <c r="AE191" s="79">
        <f t="shared" si="120"/>
        <v>0</v>
      </c>
      <c r="AF191" s="79">
        <f t="shared" si="120"/>
        <v>0</v>
      </c>
      <c r="AG191" s="79">
        <f t="shared" si="120"/>
        <v>450000</v>
      </c>
      <c r="AH191" s="79">
        <f t="shared" si="120"/>
        <v>0</v>
      </c>
      <c r="AI191" s="79">
        <f t="shared" si="120"/>
        <v>550000</v>
      </c>
      <c r="AJ191" s="79">
        <f t="shared" si="120"/>
        <v>2777.9</v>
      </c>
      <c r="AK191" s="287">
        <f t="shared" si="70"/>
        <v>0.50507272727272723</v>
      </c>
    </row>
    <row r="192" spans="1:37">
      <c r="A192" s="151"/>
      <c r="B192" s="152"/>
      <c r="C192" s="149"/>
      <c r="D192" s="149"/>
      <c r="E192" s="149"/>
      <c r="F192" s="149"/>
      <c r="G192" s="149"/>
      <c r="H192" s="149"/>
      <c r="I192" s="150">
        <v>42</v>
      </c>
      <c r="J192" s="96" t="s">
        <v>38</v>
      </c>
      <c r="K192" s="79"/>
      <c r="L192" s="79"/>
      <c r="M192" s="79"/>
      <c r="N192" s="79">
        <f t="shared" si="120"/>
        <v>50000</v>
      </c>
      <c r="O192" s="79">
        <f t="shared" si="120"/>
        <v>50000</v>
      </c>
      <c r="P192" s="79">
        <f t="shared" si="120"/>
        <v>50000</v>
      </c>
      <c r="Q192" s="79">
        <f t="shared" si="120"/>
        <v>50000</v>
      </c>
      <c r="R192" s="79">
        <f t="shared" si="120"/>
        <v>0</v>
      </c>
      <c r="S192" s="79">
        <f t="shared" si="120"/>
        <v>100000</v>
      </c>
      <c r="T192" s="79">
        <f t="shared" si="120"/>
        <v>0</v>
      </c>
      <c r="U192" s="79">
        <f t="shared" si="120"/>
        <v>0</v>
      </c>
      <c r="V192" s="79" t="e">
        <f t="shared" si="120"/>
        <v>#DIV/0!</v>
      </c>
      <c r="W192" s="79">
        <f t="shared" si="120"/>
        <v>100000</v>
      </c>
      <c r="X192" s="79">
        <f t="shared" si="120"/>
        <v>100000</v>
      </c>
      <c r="Y192" s="79">
        <f t="shared" si="120"/>
        <v>500000</v>
      </c>
      <c r="Z192" s="79">
        <f t="shared" si="120"/>
        <v>500000</v>
      </c>
      <c r="AA192" s="79">
        <f t="shared" si="120"/>
        <v>500000</v>
      </c>
      <c r="AB192" s="79">
        <f t="shared" si="120"/>
        <v>0</v>
      </c>
      <c r="AC192" s="79">
        <f t="shared" si="120"/>
        <v>500000</v>
      </c>
      <c r="AD192" s="79">
        <f t="shared" si="120"/>
        <v>450000</v>
      </c>
      <c r="AE192" s="79">
        <f t="shared" si="120"/>
        <v>0</v>
      </c>
      <c r="AF192" s="79">
        <f t="shared" si="120"/>
        <v>0</v>
      </c>
      <c r="AG192" s="79">
        <f t="shared" si="120"/>
        <v>450000</v>
      </c>
      <c r="AH192" s="79">
        <f t="shared" si="120"/>
        <v>0</v>
      </c>
      <c r="AI192" s="79">
        <f t="shared" si="120"/>
        <v>550000</v>
      </c>
      <c r="AJ192" s="79">
        <f t="shared" si="120"/>
        <v>2777.9</v>
      </c>
      <c r="AK192" s="287">
        <f t="shared" si="70"/>
        <v>0.50507272727272723</v>
      </c>
    </row>
    <row r="193" spans="1:37">
      <c r="A193" s="85"/>
      <c r="B193" s="142" t="s">
        <v>470</v>
      </c>
      <c r="C193" s="82"/>
      <c r="D193" s="82"/>
      <c r="E193" s="82"/>
      <c r="F193" s="82"/>
      <c r="G193" s="82"/>
      <c r="H193" s="82"/>
      <c r="I193" s="77">
        <v>421</v>
      </c>
      <c r="J193" s="78" t="s">
        <v>138</v>
      </c>
      <c r="K193" s="63"/>
      <c r="L193" s="63"/>
      <c r="M193" s="63"/>
      <c r="N193" s="63">
        <f t="shared" ref="N193:AB193" si="121">SUM(N194:N195)</f>
        <v>50000</v>
      </c>
      <c r="O193" s="63">
        <f t="shared" si="121"/>
        <v>50000</v>
      </c>
      <c r="P193" s="63">
        <f t="shared" si="121"/>
        <v>50000</v>
      </c>
      <c r="Q193" s="63">
        <f t="shared" si="121"/>
        <v>50000</v>
      </c>
      <c r="R193" s="63">
        <f t="shared" si="121"/>
        <v>0</v>
      </c>
      <c r="S193" s="63">
        <f t="shared" si="121"/>
        <v>100000</v>
      </c>
      <c r="T193" s="63">
        <f t="shared" si="121"/>
        <v>0</v>
      </c>
      <c r="U193" s="63">
        <f t="shared" si="121"/>
        <v>0</v>
      </c>
      <c r="V193" s="63" t="e">
        <f t="shared" si="121"/>
        <v>#DIV/0!</v>
      </c>
      <c r="W193" s="63">
        <f t="shared" si="121"/>
        <v>100000</v>
      </c>
      <c r="X193" s="63">
        <f t="shared" si="121"/>
        <v>100000</v>
      </c>
      <c r="Y193" s="63">
        <f t="shared" si="121"/>
        <v>500000</v>
      </c>
      <c r="Z193" s="63">
        <f t="shared" ref="Z193" si="122">SUM(Z194:Z195)</f>
        <v>500000</v>
      </c>
      <c r="AA193" s="63">
        <f t="shared" si="121"/>
        <v>500000</v>
      </c>
      <c r="AB193" s="63">
        <f t="shared" si="121"/>
        <v>0</v>
      </c>
      <c r="AC193" s="63">
        <f t="shared" ref="AC193:AF193" si="123">SUM(AC194:AC195)</f>
        <v>500000</v>
      </c>
      <c r="AD193" s="63">
        <f t="shared" si="123"/>
        <v>450000</v>
      </c>
      <c r="AE193" s="63">
        <f t="shared" si="123"/>
        <v>0</v>
      </c>
      <c r="AF193" s="63">
        <f t="shared" si="123"/>
        <v>0</v>
      </c>
      <c r="AG193" s="63">
        <f>SUM(AG194:AG195)</f>
        <v>450000</v>
      </c>
      <c r="AH193" s="63">
        <f>SUM(AH194:AH195)</f>
        <v>0</v>
      </c>
      <c r="AI193" s="63">
        <f>SUM(AI194:AI195)</f>
        <v>550000</v>
      </c>
      <c r="AJ193" s="63">
        <f>SUM(AJ194:AJ195)</f>
        <v>2777.9</v>
      </c>
      <c r="AK193" s="287">
        <f t="shared" si="70"/>
        <v>0.50507272727272723</v>
      </c>
    </row>
    <row r="194" spans="1:37">
      <c r="A194" s="85"/>
      <c r="B194" s="142"/>
      <c r="C194" s="82"/>
      <c r="D194" s="82"/>
      <c r="E194" s="82"/>
      <c r="F194" s="82"/>
      <c r="G194" s="82"/>
      <c r="H194" s="82"/>
      <c r="I194" s="77">
        <v>42149</v>
      </c>
      <c r="J194" s="78" t="s">
        <v>495</v>
      </c>
      <c r="K194" s="63"/>
      <c r="L194" s="63"/>
      <c r="M194" s="63"/>
      <c r="N194" s="63">
        <v>50000</v>
      </c>
      <c r="O194" s="63">
        <v>50000</v>
      </c>
      <c r="P194" s="63">
        <v>50000</v>
      </c>
      <c r="Q194" s="63">
        <v>50000</v>
      </c>
      <c r="R194" s="63"/>
      <c r="S194" s="63">
        <v>50000</v>
      </c>
      <c r="T194" s="63"/>
      <c r="U194" s="63"/>
      <c r="V194" s="76">
        <f t="shared" si="94"/>
        <v>100</v>
      </c>
      <c r="W194" s="62">
        <v>50000</v>
      </c>
      <c r="X194" s="75">
        <v>50000</v>
      </c>
      <c r="Y194" s="75">
        <v>450000</v>
      </c>
      <c r="Z194" s="75">
        <v>450000</v>
      </c>
      <c r="AA194" s="75">
        <v>500000</v>
      </c>
      <c r="AB194" s="75"/>
      <c r="AC194" s="75">
        <v>500000</v>
      </c>
      <c r="AD194" s="75">
        <v>450000</v>
      </c>
      <c r="AE194" s="75"/>
      <c r="AF194" s="75"/>
      <c r="AG194" s="88">
        <f>SUM(AD194+AE194-AF194)</f>
        <v>450000</v>
      </c>
      <c r="AH194" s="75"/>
      <c r="AI194" s="75">
        <v>550000</v>
      </c>
      <c r="AJ194" s="22">
        <v>2777.9</v>
      </c>
      <c r="AK194" s="287">
        <f t="shared" si="70"/>
        <v>0.50507272727272723</v>
      </c>
    </row>
    <row r="195" spans="1:37" hidden="1">
      <c r="A195" s="85"/>
      <c r="B195" s="142"/>
      <c r="C195" s="82"/>
      <c r="D195" s="82"/>
      <c r="E195" s="82"/>
      <c r="F195" s="82"/>
      <c r="G195" s="82"/>
      <c r="H195" s="82"/>
      <c r="I195" s="77">
        <v>42141</v>
      </c>
      <c r="J195" s="78" t="s">
        <v>285</v>
      </c>
      <c r="K195" s="63"/>
      <c r="L195" s="63"/>
      <c r="M195" s="63"/>
      <c r="N195" s="63"/>
      <c r="O195" s="63"/>
      <c r="P195" s="63"/>
      <c r="Q195" s="63"/>
      <c r="R195" s="63"/>
      <c r="S195" s="63">
        <v>50000</v>
      </c>
      <c r="T195" s="63"/>
      <c r="U195" s="63"/>
      <c r="V195" s="76" t="e">
        <f t="shared" si="94"/>
        <v>#DIV/0!</v>
      </c>
      <c r="W195" s="62">
        <v>50000</v>
      </c>
      <c r="X195" s="75">
        <v>50000</v>
      </c>
      <c r="Y195" s="75">
        <v>50000</v>
      </c>
      <c r="Z195" s="75">
        <v>50000</v>
      </c>
      <c r="AA195" s="75">
        <v>0</v>
      </c>
      <c r="AB195" s="75"/>
      <c r="AC195" s="75">
        <v>0</v>
      </c>
      <c r="AD195" s="75"/>
      <c r="AE195" s="75"/>
      <c r="AF195" s="75"/>
      <c r="AG195" s="88">
        <f t="shared" si="78"/>
        <v>0</v>
      </c>
      <c r="AH195" s="75"/>
      <c r="AI195" s="75">
        <v>0</v>
      </c>
      <c r="AJ195" s="22">
        <v>0</v>
      </c>
      <c r="AK195" s="287" t="e">
        <f t="shared" si="70"/>
        <v>#DIV/0!</v>
      </c>
    </row>
    <row r="196" spans="1:37">
      <c r="A196" s="171" t="s">
        <v>271</v>
      </c>
      <c r="B196" s="178"/>
      <c r="C196" s="167"/>
      <c r="D196" s="167"/>
      <c r="E196" s="167"/>
      <c r="F196" s="167"/>
      <c r="G196" s="167"/>
      <c r="H196" s="167"/>
      <c r="I196" s="179" t="s">
        <v>29</v>
      </c>
      <c r="J196" s="180" t="s">
        <v>189</v>
      </c>
      <c r="K196" s="181">
        <f t="shared" ref="K196:AE199" si="124">SUM(K197)</f>
        <v>170587.68</v>
      </c>
      <c r="L196" s="181">
        <f t="shared" si="124"/>
        <v>30000</v>
      </c>
      <c r="M196" s="181">
        <f t="shared" si="124"/>
        <v>30000</v>
      </c>
      <c r="N196" s="181">
        <f t="shared" si="124"/>
        <v>15000</v>
      </c>
      <c r="O196" s="181">
        <f t="shared" si="124"/>
        <v>15000</v>
      </c>
      <c r="P196" s="181">
        <f t="shared" si="124"/>
        <v>13000</v>
      </c>
      <c r="Q196" s="181">
        <f t="shared" si="124"/>
        <v>13000</v>
      </c>
      <c r="R196" s="181">
        <f t="shared" si="124"/>
        <v>0</v>
      </c>
      <c r="S196" s="181">
        <f t="shared" si="124"/>
        <v>13000</v>
      </c>
      <c r="T196" s="181">
        <f t="shared" si="124"/>
        <v>0</v>
      </c>
      <c r="U196" s="181">
        <f t="shared" si="124"/>
        <v>0</v>
      </c>
      <c r="V196" s="181">
        <f t="shared" si="124"/>
        <v>100</v>
      </c>
      <c r="W196" s="181">
        <f t="shared" si="124"/>
        <v>15000</v>
      </c>
      <c r="X196" s="181">
        <f t="shared" si="124"/>
        <v>50000</v>
      </c>
      <c r="Y196" s="181">
        <f t="shared" si="124"/>
        <v>50000</v>
      </c>
      <c r="Z196" s="181">
        <f t="shared" si="124"/>
        <v>50000</v>
      </c>
      <c r="AA196" s="181">
        <f t="shared" si="124"/>
        <v>50000</v>
      </c>
      <c r="AB196" s="181">
        <f t="shared" si="124"/>
        <v>7230.75</v>
      </c>
      <c r="AC196" s="181">
        <f t="shared" si="124"/>
        <v>50000</v>
      </c>
      <c r="AD196" s="181">
        <f t="shared" si="124"/>
        <v>50000</v>
      </c>
      <c r="AE196" s="181">
        <f t="shared" si="124"/>
        <v>0</v>
      </c>
      <c r="AF196" s="181">
        <f t="shared" ref="AF196:AJ198" si="125">SUM(AF197)</f>
        <v>0</v>
      </c>
      <c r="AG196" s="181">
        <f t="shared" si="125"/>
        <v>50000</v>
      </c>
      <c r="AH196" s="181">
        <f t="shared" si="125"/>
        <v>8325</v>
      </c>
      <c r="AI196" s="181">
        <f t="shared" si="125"/>
        <v>50000</v>
      </c>
      <c r="AJ196" s="181">
        <f t="shared" si="125"/>
        <v>0</v>
      </c>
      <c r="AK196" s="287">
        <f t="shared" si="70"/>
        <v>0</v>
      </c>
    </row>
    <row r="197" spans="1:37">
      <c r="A197" s="171"/>
      <c r="B197" s="178"/>
      <c r="C197" s="167"/>
      <c r="D197" s="167"/>
      <c r="E197" s="167"/>
      <c r="F197" s="167"/>
      <c r="G197" s="167"/>
      <c r="H197" s="167"/>
      <c r="I197" s="179" t="s">
        <v>190</v>
      </c>
      <c r="J197" s="180"/>
      <c r="K197" s="181">
        <f t="shared" si="124"/>
        <v>170587.68</v>
      </c>
      <c r="L197" s="181">
        <f t="shared" si="124"/>
        <v>30000</v>
      </c>
      <c r="M197" s="181">
        <f t="shared" si="124"/>
        <v>30000</v>
      </c>
      <c r="N197" s="181">
        <f t="shared" si="124"/>
        <v>15000</v>
      </c>
      <c r="O197" s="181">
        <f t="shared" si="124"/>
        <v>15000</v>
      </c>
      <c r="P197" s="181">
        <f t="shared" si="124"/>
        <v>13000</v>
      </c>
      <c r="Q197" s="181">
        <f t="shared" si="124"/>
        <v>13000</v>
      </c>
      <c r="R197" s="181">
        <f t="shared" si="124"/>
        <v>0</v>
      </c>
      <c r="S197" s="181">
        <f t="shared" si="124"/>
        <v>13000</v>
      </c>
      <c r="T197" s="181">
        <f t="shared" si="124"/>
        <v>0</v>
      </c>
      <c r="U197" s="181">
        <f t="shared" si="124"/>
        <v>0</v>
      </c>
      <c r="V197" s="181">
        <f t="shared" si="124"/>
        <v>100</v>
      </c>
      <c r="W197" s="181">
        <f t="shared" si="124"/>
        <v>15000</v>
      </c>
      <c r="X197" s="181">
        <f t="shared" si="124"/>
        <v>50000</v>
      </c>
      <c r="Y197" s="181">
        <f t="shared" si="124"/>
        <v>50000</v>
      </c>
      <c r="Z197" s="181">
        <f t="shared" si="124"/>
        <v>50000</v>
      </c>
      <c r="AA197" s="181">
        <f t="shared" si="124"/>
        <v>50000</v>
      </c>
      <c r="AB197" s="181">
        <f t="shared" si="124"/>
        <v>7230.75</v>
      </c>
      <c r="AC197" s="181">
        <f t="shared" si="124"/>
        <v>50000</v>
      </c>
      <c r="AD197" s="181">
        <f t="shared" si="124"/>
        <v>50000</v>
      </c>
      <c r="AE197" s="181">
        <f t="shared" si="124"/>
        <v>0</v>
      </c>
      <c r="AF197" s="181">
        <f t="shared" si="125"/>
        <v>0</v>
      </c>
      <c r="AG197" s="181">
        <f t="shared" si="125"/>
        <v>50000</v>
      </c>
      <c r="AH197" s="181">
        <f t="shared" si="125"/>
        <v>8325</v>
      </c>
      <c r="AI197" s="181">
        <f t="shared" si="125"/>
        <v>50000</v>
      </c>
      <c r="AJ197" s="181">
        <f t="shared" si="125"/>
        <v>0</v>
      </c>
      <c r="AK197" s="287">
        <f t="shared" si="70"/>
        <v>0</v>
      </c>
    </row>
    <row r="198" spans="1:37">
      <c r="A198" s="148"/>
      <c r="B198" s="152"/>
      <c r="C198" s="149"/>
      <c r="D198" s="149"/>
      <c r="E198" s="149"/>
      <c r="F198" s="149"/>
      <c r="G198" s="149"/>
      <c r="H198" s="149"/>
      <c r="I198" s="150">
        <v>3</v>
      </c>
      <c r="J198" s="96" t="s">
        <v>9</v>
      </c>
      <c r="K198" s="79">
        <f t="shared" si="124"/>
        <v>170587.68</v>
      </c>
      <c r="L198" s="79">
        <f t="shared" si="124"/>
        <v>30000</v>
      </c>
      <c r="M198" s="79">
        <f t="shared" si="124"/>
        <v>30000</v>
      </c>
      <c r="N198" s="79">
        <f t="shared" si="124"/>
        <v>15000</v>
      </c>
      <c r="O198" s="79">
        <f t="shared" si="124"/>
        <v>15000</v>
      </c>
      <c r="P198" s="79">
        <f t="shared" si="124"/>
        <v>13000</v>
      </c>
      <c r="Q198" s="79">
        <f t="shared" si="124"/>
        <v>13000</v>
      </c>
      <c r="R198" s="79">
        <f t="shared" si="124"/>
        <v>0</v>
      </c>
      <c r="S198" s="79">
        <f t="shared" si="124"/>
        <v>13000</v>
      </c>
      <c r="T198" s="79">
        <f t="shared" si="124"/>
        <v>0</v>
      </c>
      <c r="U198" s="79">
        <f t="shared" si="124"/>
        <v>0</v>
      </c>
      <c r="V198" s="79">
        <f t="shared" si="124"/>
        <v>100</v>
      </c>
      <c r="W198" s="79">
        <f t="shared" si="124"/>
        <v>15000</v>
      </c>
      <c r="X198" s="79">
        <f t="shared" si="124"/>
        <v>50000</v>
      </c>
      <c r="Y198" s="79">
        <f>SUM(Y199)</f>
        <v>50000</v>
      </c>
      <c r="Z198" s="79">
        <f>SUM(Z199)</f>
        <v>50000</v>
      </c>
      <c r="AA198" s="79">
        <f t="shared" si="124"/>
        <v>50000</v>
      </c>
      <c r="AB198" s="79">
        <f t="shared" si="124"/>
        <v>7230.75</v>
      </c>
      <c r="AC198" s="79">
        <f t="shared" si="124"/>
        <v>50000</v>
      </c>
      <c r="AD198" s="79">
        <f t="shared" si="124"/>
        <v>50000</v>
      </c>
      <c r="AE198" s="79">
        <f t="shared" si="124"/>
        <v>0</v>
      </c>
      <c r="AF198" s="79">
        <f t="shared" si="125"/>
        <v>0</v>
      </c>
      <c r="AG198" s="79">
        <f t="shared" si="125"/>
        <v>50000</v>
      </c>
      <c r="AH198" s="79">
        <f t="shared" si="125"/>
        <v>8325</v>
      </c>
      <c r="AI198" s="79">
        <f t="shared" si="125"/>
        <v>50000</v>
      </c>
      <c r="AJ198" s="79">
        <f t="shared" si="125"/>
        <v>0</v>
      </c>
      <c r="AK198" s="287">
        <f t="shared" ref="AK198:AK261" si="126">SUM(AJ198/AI198*100)</f>
        <v>0</v>
      </c>
    </row>
    <row r="199" spans="1:37">
      <c r="A199" s="151"/>
      <c r="B199" s="152"/>
      <c r="C199" s="149"/>
      <c r="D199" s="149"/>
      <c r="E199" s="149"/>
      <c r="F199" s="149"/>
      <c r="G199" s="149"/>
      <c r="H199" s="149"/>
      <c r="I199" s="150">
        <v>32</v>
      </c>
      <c r="J199" s="96" t="s">
        <v>14</v>
      </c>
      <c r="K199" s="79">
        <f t="shared" si="124"/>
        <v>170587.68</v>
      </c>
      <c r="L199" s="79">
        <f t="shared" si="124"/>
        <v>30000</v>
      </c>
      <c r="M199" s="79">
        <f t="shared" si="124"/>
        <v>30000</v>
      </c>
      <c r="N199" s="79">
        <f t="shared" si="124"/>
        <v>15000</v>
      </c>
      <c r="O199" s="79">
        <f t="shared" si="124"/>
        <v>15000</v>
      </c>
      <c r="P199" s="79">
        <f t="shared" si="124"/>
        <v>13000</v>
      </c>
      <c r="Q199" s="79">
        <f t="shared" si="124"/>
        <v>13000</v>
      </c>
      <c r="R199" s="79">
        <f t="shared" si="124"/>
        <v>0</v>
      </c>
      <c r="S199" s="79">
        <f t="shared" si="124"/>
        <v>13000</v>
      </c>
      <c r="T199" s="79">
        <f t="shared" si="124"/>
        <v>0</v>
      </c>
      <c r="U199" s="79">
        <f t="shared" si="124"/>
        <v>0</v>
      </c>
      <c r="V199" s="79">
        <f t="shared" si="124"/>
        <v>100</v>
      </c>
      <c r="W199" s="79">
        <f t="shared" si="124"/>
        <v>15000</v>
      </c>
      <c r="X199" s="79">
        <f t="shared" si="124"/>
        <v>50000</v>
      </c>
      <c r="Y199" s="79">
        <f>SUM(Y200+Y202)</f>
        <v>50000</v>
      </c>
      <c r="Z199" s="79">
        <f>SUM(Z200+Z202)</f>
        <v>50000</v>
      </c>
      <c r="AA199" s="79">
        <f t="shared" ref="AA199:AJ199" si="127">SUM(AA200+AA202)</f>
        <v>50000</v>
      </c>
      <c r="AB199" s="79">
        <f t="shared" si="127"/>
        <v>7230.75</v>
      </c>
      <c r="AC199" s="79">
        <f t="shared" si="127"/>
        <v>50000</v>
      </c>
      <c r="AD199" s="79">
        <f t="shared" si="127"/>
        <v>50000</v>
      </c>
      <c r="AE199" s="79">
        <f t="shared" si="127"/>
        <v>0</v>
      </c>
      <c r="AF199" s="79">
        <f t="shared" si="127"/>
        <v>0</v>
      </c>
      <c r="AG199" s="79">
        <f t="shared" si="127"/>
        <v>50000</v>
      </c>
      <c r="AH199" s="79">
        <f t="shared" si="127"/>
        <v>8325</v>
      </c>
      <c r="AI199" s="79">
        <f t="shared" si="127"/>
        <v>50000</v>
      </c>
      <c r="AJ199" s="79">
        <f t="shared" si="127"/>
        <v>0</v>
      </c>
      <c r="AK199" s="287">
        <f t="shared" si="126"/>
        <v>0</v>
      </c>
    </row>
    <row r="200" spans="1:37" hidden="1">
      <c r="A200" s="85"/>
      <c r="B200" s="142"/>
      <c r="C200" s="82"/>
      <c r="D200" s="82"/>
      <c r="E200" s="82"/>
      <c r="F200" s="82"/>
      <c r="G200" s="82"/>
      <c r="H200" s="82"/>
      <c r="I200" s="77">
        <v>322</v>
      </c>
      <c r="J200" s="78" t="s">
        <v>166</v>
      </c>
      <c r="K200" s="63">
        <f t="shared" ref="K200:X200" si="128">SUM(K203)</f>
        <v>170587.68</v>
      </c>
      <c r="L200" s="63">
        <f t="shared" si="128"/>
        <v>30000</v>
      </c>
      <c r="M200" s="63">
        <f t="shared" si="128"/>
        <v>30000</v>
      </c>
      <c r="N200" s="63">
        <f t="shared" si="128"/>
        <v>15000</v>
      </c>
      <c r="O200" s="63">
        <f t="shared" si="128"/>
        <v>15000</v>
      </c>
      <c r="P200" s="63">
        <f t="shared" si="128"/>
        <v>13000</v>
      </c>
      <c r="Q200" s="63">
        <f t="shared" si="128"/>
        <v>13000</v>
      </c>
      <c r="R200" s="63">
        <f t="shared" si="128"/>
        <v>0</v>
      </c>
      <c r="S200" s="63">
        <f t="shared" si="128"/>
        <v>13000</v>
      </c>
      <c r="T200" s="63">
        <f t="shared" si="128"/>
        <v>0</v>
      </c>
      <c r="U200" s="63">
        <f t="shared" si="128"/>
        <v>0</v>
      </c>
      <c r="V200" s="63">
        <f t="shared" si="128"/>
        <v>100</v>
      </c>
      <c r="W200" s="63">
        <f t="shared" si="128"/>
        <v>15000</v>
      </c>
      <c r="X200" s="63">
        <f t="shared" si="128"/>
        <v>50000</v>
      </c>
      <c r="Y200" s="63">
        <f>SUM(Y201)</f>
        <v>0</v>
      </c>
      <c r="Z200" s="63">
        <f>SUM(Z201)</f>
        <v>0</v>
      </c>
      <c r="AA200" s="63">
        <v>0</v>
      </c>
      <c r="AB200" s="63">
        <f t="shared" ref="AB200" si="129">SUM(AB201)</f>
        <v>3818.25</v>
      </c>
      <c r="AC200" s="63">
        <v>0</v>
      </c>
      <c r="AD200" s="63"/>
      <c r="AE200" s="63"/>
      <c r="AF200" s="63"/>
      <c r="AG200" s="88">
        <f t="shared" si="78"/>
        <v>0</v>
      </c>
      <c r="AH200" s="75"/>
      <c r="AI200" s="75"/>
      <c r="AJ200" s="22"/>
      <c r="AK200" s="287" t="e">
        <f t="shared" si="126"/>
        <v>#DIV/0!</v>
      </c>
    </row>
    <row r="201" spans="1:37" hidden="1">
      <c r="A201" s="85"/>
      <c r="B201" s="142"/>
      <c r="C201" s="82"/>
      <c r="D201" s="82"/>
      <c r="E201" s="82"/>
      <c r="F201" s="82"/>
      <c r="G201" s="82"/>
      <c r="H201" s="82"/>
      <c r="I201" s="77">
        <v>32241</v>
      </c>
      <c r="J201" s="78" t="s">
        <v>354</v>
      </c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76"/>
      <c r="W201" s="62"/>
      <c r="X201" s="81"/>
      <c r="Y201" s="81"/>
      <c r="Z201" s="81"/>
      <c r="AA201" s="75">
        <v>0</v>
      </c>
      <c r="AB201" s="81">
        <v>3818.25</v>
      </c>
      <c r="AC201" s="75">
        <v>0</v>
      </c>
      <c r="AD201" s="75"/>
      <c r="AE201" s="75"/>
      <c r="AF201" s="75"/>
      <c r="AG201" s="88">
        <f t="shared" si="78"/>
        <v>0</v>
      </c>
      <c r="AH201" s="75"/>
      <c r="AI201" s="75"/>
      <c r="AJ201" s="22"/>
      <c r="AK201" s="287" t="e">
        <f t="shared" si="126"/>
        <v>#DIV/0!</v>
      </c>
    </row>
    <row r="202" spans="1:37">
      <c r="A202" s="85"/>
      <c r="B202" s="142" t="s">
        <v>85</v>
      </c>
      <c r="C202" s="82"/>
      <c r="D202" s="82"/>
      <c r="E202" s="82"/>
      <c r="F202" s="82"/>
      <c r="G202" s="82"/>
      <c r="H202" s="82"/>
      <c r="I202" s="77">
        <v>323</v>
      </c>
      <c r="J202" s="78" t="s">
        <v>133</v>
      </c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76"/>
      <c r="W202" s="62"/>
      <c r="X202" s="81"/>
      <c r="Y202" s="81">
        <f>SUM(Y203)</f>
        <v>50000</v>
      </c>
      <c r="Z202" s="81">
        <f>SUM(Z203)</f>
        <v>50000</v>
      </c>
      <c r="AA202" s="81">
        <f t="shared" ref="AA202:AJ202" si="130">SUM(AA203)</f>
        <v>50000</v>
      </c>
      <c r="AB202" s="81">
        <f t="shared" si="130"/>
        <v>3412.5</v>
      </c>
      <c r="AC202" s="81">
        <f t="shared" si="130"/>
        <v>50000</v>
      </c>
      <c r="AD202" s="81">
        <f t="shared" si="130"/>
        <v>50000</v>
      </c>
      <c r="AE202" s="81">
        <f t="shared" si="130"/>
        <v>0</v>
      </c>
      <c r="AF202" s="81">
        <f t="shared" si="130"/>
        <v>0</v>
      </c>
      <c r="AG202" s="81">
        <f t="shared" si="130"/>
        <v>50000</v>
      </c>
      <c r="AH202" s="81">
        <f t="shared" si="130"/>
        <v>8325</v>
      </c>
      <c r="AI202" s="81">
        <f t="shared" si="130"/>
        <v>50000</v>
      </c>
      <c r="AJ202" s="81">
        <f t="shared" si="130"/>
        <v>0</v>
      </c>
      <c r="AK202" s="287">
        <f t="shared" si="126"/>
        <v>0</v>
      </c>
    </row>
    <row r="203" spans="1:37">
      <c r="A203" s="85"/>
      <c r="B203" s="142"/>
      <c r="C203" s="82"/>
      <c r="D203" s="82"/>
      <c r="E203" s="82"/>
      <c r="F203" s="82"/>
      <c r="G203" s="82"/>
      <c r="H203" s="82"/>
      <c r="I203" s="77">
        <v>32329</v>
      </c>
      <c r="J203" s="78" t="s">
        <v>94</v>
      </c>
      <c r="K203" s="63">
        <v>170587.68</v>
      </c>
      <c r="L203" s="63">
        <v>30000</v>
      </c>
      <c r="M203" s="63">
        <v>30000</v>
      </c>
      <c r="N203" s="63">
        <v>15000</v>
      </c>
      <c r="O203" s="63">
        <v>15000</v>
      </c>
      <c r="P203" s="63">
        <v>13000</v>
      </c>
      <c r="Q203" s="63">
        <v>13000</v>
      </c>
      <c r="R203" s="63"/>
      <c r="S203" s="63">
        <v>13000</v>
      </c>
      <c r="T203" s="63"/>
      <c r="U203" s="63"/>
      <c r="V203" s="76">
        <f t="shared" si="94"/>
        <v>100</v>
      </c>
      <c r="W203" s="62">
        <v>15000</v>
      </c>
      <c r="X203" s="75">
        <v>50000</v>
      </c>
      <c r="Y203" s="75">
        <v>50000</v>
      </c>
      <c r="Z203" s="75">
        <v>50000</v>
      </c>
      <c r="AA203" s="75">
        <v>50000</v>
      </c>
      <c r="AB203" s="75">
        <v>3412.5</v>
      </c>
      <c r="AC203" s="75">
        <v>50000</v>
      </c>
      <c r="AD203" s="75">
        <v>50000</v>
      </c>
      <c r="AE203" s="75"/>
      <c r="AF203" s="75"/>
      <c r="AG203" s="88">
        <f>SUM(AD203+AE203-AF203)</f>
        <v>50000</v>
      </c>
      <c r="AH203" s="75">
        <v>8325</v>
      </c>
      <c r="AI203" s="75">
        <v>50000</v>
      </c>
      <c r="AJ203" s="22">
        <v>0</v>
      </c>
      <c r="AK203" s="287">
        <f t="shared" si="126"/>
        <v>0</v>
      </c>
    </row>
    <row r="204" spans="1:37">
      <c r="A204" s="176" t="s">
        <v>191</v>
      </c>
      <c r="B204" s="225"/>
      <c r="C204" s="224"/>
      <c r="D204" s="224"/>
      <c r="E204" s="224"/>
      <c r="F204" s="224"/>
      <c r="G204" s="224"/>
      <c r="H204" s="224"/>
      <c r="I204" s="168" t="s">
        <v>192</v>
      </c>
      <c r="J204" s="226" t="s">
        <v>351</v>
      </c>
      <c r="K204" s="170" t="e">
        <f>SUM(K205+#REF!+#REF!+#REF!+#REF!)</f>
        <v>#REF!</v>
      </c>
      <c r="L204" s="170" t="e">
        <f>SUM(L205+#REF!+#REF!+#REF!+#REF!)</f>
        <v>#REF!</v>
      </c>
      <c r="M204" s="170" t="e">
        <f>SUM(M205+#REF!+#REF!+#REF!+#REF!)</f>
        <v>#REF!</v>
      </c>
      <c r="N204" s="170">
        <f t="shared" ref="N204:X204" si="131">SUM(N205)</f>
        <v>400000</v>
      </c>
      <c r="O204" s="170">
        <f t="shared" si="131"/>
        <v>400000</v>
      </c>
      <c r="P204" s="170">
        <f t="shared" si="131"/>
        <v>500000</v>
      </c>
      <c r="Q204" s="170">
        <f t="shared" si="131"/>
        <v>500000</v>
      </c>
      <c r="R204" s="170">
        <f t="shared" si="131"/>
        <v>0</v>
      </c>
      <c r="S204" s="170">
        <f t="shared" si="131"/>
        <v>500000</v>
      </c>
      <c r="T204" s="170">
        <f t="shared" si="131"/>
        <v>0</v>
      </c>
      <c r="U204" s="170">
        <f t="shared" si="131"/>
        <v>0</v>
      </c>
      <c r="V204" s="170">
        <f t="shared" si="131"/>
        <v>100</v>
      </c>
      <c r="W204" s="170">
        <f t="shared" si="131"/>
        <v>625000</v>
      </c>
      <c r="X204" s="170">
        <f t="shared" si="131"/>
        <v>200000</v>
      </c>
      <c r="Y204" s="170">
        <f>SUM(Y205+Y212)</f>
        <v>100000</v>
      </c>
      <c r="Z204" s="170">
        <f>SUM(Z205+Z212)</f>
        <v>500000</v>
      </c>
      <c r="AA204" s="170">
        <f t="shared" ref="AA204:AJ204" si="132">SUM(AA205+AA212)</f>
        <v>150000</v>
      </c>
      <c r="AB204" s="170">
        <f t="shared" si="132"/>
        <v>0</v>
      </c>
      <c r="AC204" s="170">
        <f t="shared" si="132"/>
        <v>250000</v>
      </c>
      <c r="AD204" s="170">
        <f t="shared" si="132"/>
        <v>250000</v>
      </c>
      <c r="AE204" s="170">
        <f t="shared" si="132"/>
        <v>0</v>
      </c>
      <c r="AF204" s="170">
        <f t="shared" si="132"/>
        <v>0</v>
      </c>
      <c r="AG204" s="170">
        <f t="shared" si="132"/>
        <v>250000</v>
      </c>
      <c r="AH204" s="170">
        <f t="shared" si="132"/>
        <v>143600</v>
      </c>
      <c r="AI204" s="170">
        <f t="shared" si="132"/>
        <v>350000</v>
      </c>
      <c r="AJ204" s="170">
        <f t="shared" si="132"/>
        <v>19017.5</v>
      </c>
      <c r="AK204" s="287">
        <f t="shared" si="126"/>
        <v>5.4335714285714287</v>
      </c>
    </row>
    <row r="205" spans="1:37">
      <c r="A205" s="171" t="s">
        <v>193</v>
      </c>
      <c r="B205" s="178"/>
      <c r="C205" s="167"/>
      <c r="D205" s="167"/>
      <c r="E205" s="167"/>
      <c r="F205" s="167"/>
      <c r="G205" s="167"/>
      <c r="H205" s="167"/>
      <c r="I205" s="179" t="s">
        <v>37</v>
      </c>
      <c r="J205" s="180" t="s">
        <v>245</v>
      </c>
      <c r="K205" s="181" t="e">
        <f t="shared" ref="K205:AJ205" si="133">SUM(K207)</f>
        <v>#REF!</v>
      </c>
      <c r="L205" s="181" t="e">
        <f t="shared" si="133"/>
        <v>#REF!</v>
      </c>
      <c r="M205" s="181" t="e">
        <f t="shared" si="133"/>
        <v>#REF!</v>
      </c>
      <c r="N205" s="181">
        <f t="shared" si="133"/>
        <v>400000</v>
      </c>
      <c r="O205" s="181">
        <f>SUM(O207)</f>
        <v>400000</v>
      </c>
      <c r="P205" s="181">
        <f t="shared" si="133"/>
        <v>500000</v>
      </c>
      <c r="Q205" s="181">
        <f>SUM(Q207)</f>
        <v>500000</v>
      </c>
      <c r="R205" s="181">
        <f t="shared" si="133"/>
        <v>0</v>
      </c>
      <c r="S205" s="181">
        <f t="shared" si="133"/>
        <v>500000</v>
      </c>
      <c r="T205" s="181">
        <f t="shared" si="133"/>
        <v>0</v>
      </c>
      <c r="U205" s="181">
        <f t="shared" si="133"/>
        <v>0</v>
      </c>
      <c r="V205" s="181">
        <f t="shared" si="133"/>
        <v>100</v>
      </c>
      <c r="W205" s="181">
        <f t="shared" si="133"/>
        <v>625000</v>
      </c>
      <c r="X205" s="181">
        <f t="shared" si="133"/>
        <v>200000</v>
      </c>
      <c r="Y205" s="181">
        <f t="shared" si="133"/>
        <v>50000</v>
      </c>
      <c r="Z205" s="181">
        <f t="shared" si="133"/>
        <v>50000</v>
      </c>
      <c r="AA205" s="181">
        <f t="shared" si="133"/>
        <v>50000</v>
      </c>
      <c r="AB205" s="181">
        <f t="shared" si="133"/>
        <v>0</v>
      </c>
      <c r="AC205" s="181">
        <f t="shared" si="133"/>
        <v>50000</v>
      </c>
      <c r="AD205" s="181">
        <f t="shared" si="133"/>
        <v>50000</v>
      </c>
      <c r="AE205" s="181">
        <f t="shared" si="133"/>
        <v>0</v>
      </c>
      <c r="AF205" s="181">
        <f t="shared" si="133"/>
        <v>0</v>
      </c>
      <c r="AG205" s="181">
        <f t="shared" si="133"/>
        <v>50000</v>
      </c>
      <c r="AH205" s="181">
        <f t="shared" si="133"/>
        <v>0</v>
      </c>
      <c r="AI205" s="181">
        <f t="shared" si="133"/>
        <v>200000</v>
      </c>
      <c r="AJ205" s="181">
        <f t="shared" si="133"/>
        <v>19017.5</v>
      </c>
      <c r="AK205" s="287">
        <f t="shared" si="126"/>
        <v>9.5087500000000009</v>
      </c>
    </row>
    <row r="206" spans="1:37">
      <c r="A206" s="171"/>
      <c r="B206" s="178"/>
      <c r="C206" s="167"/>
      <c r="D206" s="167"/>
      <c r="E206" s="167"/>
      <c r="F206" s="167"/>
      <c r="G206" s="167"/>
      <c r="H206" s="167"/>
      <c r="I206" s="179" t="s">
        <v>188</v>
      </c>
      <c r="J206" s="180"/>
      <c r="K206" s="181" t="e">
        <f t="shared" ref="K206:AE208" si="134">SUM(K207)</f>
        <v>#REF!</v>
      </c>
      <c r="L206" s="181" t="e">
        <f t="shared" si="134"/>
        <v>#REF!</v>
      </c>
      <c r="M206" s="181" t="e">
        <f t="shared" si="134"/>
        <v>#REF!</v>
      </c>
      <c r="N206" s="181">
        <f t="shared" si="134"/>
        <v>400000</v>
      </c>
      <c r="O206" s="181">
        <f t="shared" si="134"/>
        <v>400000</v>
      </c>
      <c r="P206" s="181">
        <f t="shared" si="134"/>
        <v>500000</v>
      </c>
      <c r="Q206" s="181">
        <f t="shared" si="134"/>
        <v>500000</v>
      </c>
      <c r="R206" s="181">
        <f t="shared" si="134"/>
        <v>0</v>
      </c>
      <c r="S206" s="181">
        <f t="shared" si="134"/>
        <v>500000</v>
      </c>
      <c r="T206" s="181">
        <f t="shared" si="134"/>
        <v>0</v>
      </c>
      <c r="U206" s="181">
        <f t="shared" si="134"/>
        <v>0</v>
      </c>
      <c r="V206" s="181">
        <f t="shared" si="134"/>
        <v>100</v>
      </c>
      <c r="W206" s="181">
        <f t="shared" si="134"/>
        <v>625000</v>
      </c>
      <c r="X206" s="181">
        <f t="shared" si="134"/>
        <v>200000</v>
      </c>
      <c r="Y206" s="181">
        <f t="shared" si="134"/>
        <v>50000</v>
      </c>
      <c r="Z206" s="181">
        <f t="shared" si="134"/>
        <v>50000</v>
      </c>
      <c r="AA206" s="181">
        <f t="shared" si="134"/>
        <v>50000</v>
      </c>
      <c r="AB206" s="181">
        <f t="shared" si="134"/>
        <v>0</v>
      </c>
      <c r="AC206" s="181">
        <f t="shared" si="134"/>
        <v>50000</v>
      </c>
      <c r="AD206" s="181">
        <f t="shared" si="134"/>
        <v>50000</v>
      </c>
      <c r="AE206" s="181">
        <f t="shared" si="134"/>
        <v>0</v>
      </c>
      <c r="AF206" s="181">
        <f t="shared" ref="AF206:AJ208" si="135">SUM(AF207)</f>
        <v>0</v>
      </c>
      <c r="AG206" s="181">
        <f t="shared" si="135"/>
        <v>50000</v>
      </c>
      <c r="AH206" s="181">
        <f t="shared" si="135"/>
        <v>0</v>
      </c>
      <c r="AI206" s="181">
        <f t="shared" si="135"/>
        <v>200000</v>
      </c>
      <c r="AJ206" s="181">
        <f t="shared" si="135"/>
        <v>19017.5</v>
      </c>
      <c r="AK206" s="287">
        <f t="shared" si="126"/>
        <v>9.5087500000000009</v>
      </c>
    </row>
    <row r="207" spans="1:37">
      <c r="A207" s="148"/>
      <c r="B207" s="152"/>
      <c r="C207" s="149"/>
      <c r="D207" s="149"/>
      <c r="E207" s="149"/>
      <c r="F207" s="149"/>
      <c r="G207" s="149"/>
      <c r="H207" s="149"/>
      <c r="I207" s="150">
        <v>4</v>
      </c>
      <c r="J207" s="96" t="s">
        <v>21</v>
      </c>
      <c r="K207" s="79" t="e">
        <f t="shared" si="134"/>
        <v>#REF!</v>
      </c>
      <c r="L207" s="79" t="e">
        <f t="shared" si="134"/>
        <v>#REF!</v>
      </c>
      <c r="M207" s="79" t="e">
        <f t="shared" si="134"/>
        <v>#REF!</v>
      </c>
      <c r="N207" s="79">
        <f>SUM(N208)</f>
        <v>400000</v>
      </c>
      <c r="O207" s="79">
        <f>SUM(O208)</f>
        <v>400000</v>
      </c>
      <c r="P207" s="79">
        <f t="shared" si="134"/>
        <v>500000</v>
      </c>
      <c r="Q207" s="79">
        <f t="shared" si="134"/>
        <v>500000</v>
      </c>
      <c r="R207" s="79">
        <f t="shared" si="134"/>
        <v>0</v>
      </c>
      <c r="S207" s="79">
        <f t="shared" si="134"/>
        <v>500000</v>
      </c>
      <c r="T207" s="79">
        <f t="shared" si="134"/>
        <v>0</v>
      </c>
      <c r="U207" s="79">
        <f t="shared" si="134"/>
        <v>0</v>
      </c>
      <c r="V207" s="79">
        <f t="shared" si="134"/>
        <v>100</v>
      </c>
      <c r="W207" s="79">
        <f t="shared" si="134"/>
        <v>625000</v>
      </c>
      <c r="X207" s="79">
        <f t="shared" si="134"/>
        <v>200000</v>
      </c>
      <c r="Y207" s="79">
        <f t="shared" si="134"/>
        <v>50000</v>
      </c>
      <c r="Z207" s="79">
        <f t="shared" si="134"/>
        <v>50000</v>
      </c>
      <c r="AA207" s="79">
        <f t="shared" si="134"/>
        <v>50000</v>
      </c>
      <c r="AB207" s="79">
        <f t="shared" si="134"/>
        <v>0</v>
      </c>
      <c r="AC207" s="79">
        <f t="shared" si="134"/>
        <v>50000</v>
      </c>
      <c r="AD207" s="79">
        <f t="shared" si="134"/>
        <v>50000</v>
      </c>
      <c r="AE207" s="79">
        <f t="shared" si="134"/>
        <v>0</v>
      </c>
      <c r="AF207" s="79">
        <f t="shared" si="135"/>
        <v>0</v>
      </c>
      <c r="AG207" s="79">
        <f t="shared" si="135"/>
        <v>50000</v>
      </c>
      <c r="AH207" s="79">
        <f t="shared" si="135"/>
        <v>0</v>
      </c>
      <c r="AI207" s="79">
        <f t="shared" si="135"/>
        <v>200000</v>
      </c>
      <c r="AJ207" s="79">
        <f t="shared" si="135"/>
        <v>19017.5</v>
      </c>
      <c r="AK207" s="287">
        <f t="shared" si="126"/>
        <v>9.5087500000000009</v>
      </c>
    </row>
    <row r="208" spans="1:37">
      <c r="A208" s="151"/>
      <c r="B208" s="152"/>
      <c r="C208" s="149"/>
      <c r="D208" s="149"/>
      <c r="E208" s="149"/>
      <c r="F208" s="149"/>
      <c r="G208" s="149"/>
      <c r="H208" s="149"/>
      <c r="I208" s="150">
        <v>42</v>
      </c>
      <c r="J208" s="96" t="s">
        <v>38</v>
      </c>
      <c r="K208" s="79" t="e">
        <f>SUM(K209:K209)</f>
        <v>#REF!</v>
      </c>
      <c r="L208" s="79" t="e">
        <f>SUM(L209:L209)</f>
        <v>#REF!</v>
      </c>
      <c r="M208" s="79" t="e">
        <f>SUM(M209:M209)</f>
        <v>#REF!</v>
      </c>
      <c r="N208" s="79">
        <f>SUM(N209)</f>
        <v>400000</v>
      </c>
      <c r="O208" s="79">
        <f>SUM(O209)</f>
        <v>400000</v>
      </c>
      <c r="P208" s="79">
        <f t="shared" si="134"/>
        <v>500000</v>
      </c>
      <c r="Q208" s="79">
        <f t="shared" si="134"/>
        <v>500000</v>
      </c>
      <c r="R208" s="79">
        <f t="shared" si="134"/>
        <v>0</v>
      </c>
      <c r="S208" s="79">
        <f t="shared" si="134"/>
        <v>500000</v>
      </c>
      <c r="T208" s="79">
        <f t="shared" si="134"/>
        <v>0</v>
      </c>
      <c r="U208" s="79">
        <f t="shared" si="134"/>
        <v>0</v>
      </c>
      <c r="V208" s="79">
        <f t="shared" si="134"/>
        <v>100</v>
      </c>
      <c r="W208" s="79">
        <f>SUM(W209)</f>
        <v>625000</v>
      </c>
      <c r="X208" s="79">
        <f>SUM(X209)</f>
        <v>200000</v>
      </c>
      <c r="Y208" s="79">
        <f t="shared" si="134"/>
        <v>50000</v>
      </c>
      <c r="Z208" s="79">
        <f t="shared" si="134"/>
        <v>50000</v>
      </c>
      <c r="AA208" s="79">
        <f t="shared" si="134"/>
        <v>50000</v>
      </c>
      <c r="AB208" s="79">
        <f t="shared" si="134"/>
        <v>0</v>
      </c>
      <c r="AC208" s="79">
        <f t="shared" si="134"/>
        <v>50000</v>
      </c>
      <c r="AD208" s="79">
        <f t="shared" si="134"/>
        <v>50000</v>
      </c>
      <c r="AE208" s="79">
        <f t="shared" si="134"/>
        <v>0</v>
      </c>
      <c r="AF208" s="79">
        <f t="shared" si="135"/>
        <v>0</v>
      </c>
      <c r="AG208" s="79">
        <f t="shared" si="135"/>
        <v>50000</v>
      </c>
      <c r="AH208" s="79">
        <f t="shared" si="135"/>
        <v>0</v>
      </c>
      <c r="AI208" s="79">
        <f t="shared" si="135"/>
        <v>200000</v>
      </c>
      <c r="AJ208" s="79">
        <f t="shared" si="135"/>
        <v>19017.5</v>
      </c>
      <c r="AK208" s="287">
        <f t="shared" si="126"/>
        <v>9.5087500000000009</v>
      </c>
    </row>
    <row r="209" spans="1:37">
      <c r="A209" s="85"/>
      <c r="B209" s="142"/>
      <c r="C209" s="82"/>
      <c r="D209" s="82"/>
      <c r="E209" s="82"/>
      <c r="F209" s="82"/>
      <c r="G209" s="82"/>
      <c r="H209" s="82"/>
      <c r="I209" s="77">
        <v>421</v>
      </c>
      <c r="J209" s="78" t="s">
        <v>138</v>
      </c>
      <c r="K209" s="63" t="e">
        <f>SUM(#REF!)</f>
        <v>#REF!</v>
      </c>
      <c r="L209" s="63" t="e">
        <f>SUM(#REF!)</f>
        <v>#REF!</v>
      </c>
      <c r="M209" s="63" t="e">
        <f>SUM(#REF!)</f>
        <v>#REF!</v>
      </c>
      <c r="N209" s="63">
        <f t="shared" ref="N209:V209" si="136">SUM(N210:N210)</f>
        <v>400000</v>
      </c>
      <c r="O209" s="63">
        <f t="shared" si="136"/>
        <v>400000</v>
      </c>
      <c r="P209" s="63">
        <f t="shared" si="136"/>
        <v>500000</v>
      </c>
      <c r="Q209" s="63">
        <f t="shared" si="136"/>
        <v>500000</v>
      </c>
      <c r="R209" s="63">
        <f t="shared" si="136"/>
        <v>0</v>
      </c>
      <c r="S209" s="63">
        <f t="shared" si="136"/>
        <v>500000</v>
      </c>
      <c r="T209" s="63">
        <f t="shared" si="136"/>
        <v>0</v>
      </c>
      <c r="U209" s="63">
        <f t="shared" si="136"/>
        <v>0</v>
      </c>
      <c r="V209" s="63">
        <f t="shared" si="136"/>
        <v>100</v>
      </c>
      <c r="W209" s="63">
        <f>SUM(W210:W210)</f>
        <v>625000</v>
      </c>
      <c r="X209" s="63">
        <f t="shared" ref="X209:AF209" si="137">SUM(X210:X210)</f>
        <v>200000</v>
      </c>
      <c r="Y209" s="63">
        <f t="shared" si="137"/>
        <v>50000</v>
      </c>
      <c r="Z209" s="63">
        <f t="shared" si="137"/>
        <v>50000</v>
      </c>
      <c r="AA209" s="63">
        <f t="shared" si="137"/>
        <v>50000</v>
      </c>
      <c r="AB209" s="63">
        <f t="shared" si="137"/>
        <v>0</v>
      </c>
      <c r="AC209" s="63">
        <f t="shared" si="137"/>
        <v>50000</v>
      </c>
      <c r="AD209" s="63">
        <f t="shared" si="137"/>
        <v>50000</v>
      </c>
      <c r="AE209" s="63">
        <f t="shared" si="137"/>
        <v>0</v>
      </c>
      <c r="AF209" s="63">
        <f t="shared" si="137"/>
        <v>0</v>
      </c>
      <c r="AG209" s="63">
        <f>SUM(AG211+AG210)</f>
        <v>50000</v>
      </c>
      <c r="AH209" s="63">
        <f t="shared" ref="AH209:AJ209" si="138">SUM(AH211+AH210)</f>
        <v>0</v>
      </c>
      <c r="AI209" s="63">
        <f t="shared" si="138"/>
        <v>200000</v>
      </c>
      <c r="AJ209" s="63">
        <f t="shared" si="138"/>
        <v>19017.5</v>
      </c>
      <c r="AK209" s="287">
        <f t="shared" si="126"/>
        <v>9.5087500000000009</v>
      </c>
    </row>
    <row r="210" spans="1:37">
      <c r="A210" s="85"/>
      <c r="B210" s="142"/>
      <c r="C210" s="82"/>
      <c r="D210" s="82"/>
      <c r="E210" s="82"/>
      <c r="F210" s="82"/>
      <c r="G210" s="82"/>
      <c r="H210" s="82"/>
      <c r="I210" s="77">
        <v>42141</v>
      </c>
      <c r="J210" s="78" t="s">
        <v>496</v>
      </c>
      <c r="K210" s="63"/>
      <c r="L210" s="63"/>
      <c r="M210" s="63"/>
      <c r="N210" s="63">
        <v>400000</v>
      </c>
      <c r="O210" s="63">
        <v>400000</v>
      </c>
      <c r="P210" s="63">
        <v>500000</v>
      </c>
      <c r="Q210" s="63">
        <v>500000</v>
      </c>
      <c r="R210" s="63"/>
      <c r="S210" s="63">
        <v>500000</v>
      </c>
      <c r="T210" s="63"/>
      <c r="U210" s="63"/>
      <c r="V210" s="76">
        <f t="shared" si="94"/>
        <v>100</v>
      </c>
      <c r="W210" s="62">
        <v>625000</v>
      </c>
      <c r="X210" s="75">
        <v>200000</v>
      </c>
      <c r="Y210" s="75">
        <v>50000</v>
      </c>
      <c r="Z210" s="75">
        <v>50000</v>
      </c>
      <c r="AA210" s="75">
        <v>50000</v>
      </c>
      <c r="AB210" s="75"/>
      <c r="AC210" s="75">
        <v>50000</v>
      </c>
      <c r="AD210" s="75">
        <v>50000</v>
      </c>
      <c r="AE210" s="75"/>
      <c r="AF210" s="75"/>
      <c r="AG210" s="88">
        <f>SUM(AD210+AE210-AF210)</f>
        <v>50000</v>
      </c>
      <c r="AH210" s="75"/>
      <c r="AI210" s="75">
        <v>200000</v>
      </c>
      <c r="AJ210" s="22">
        <v>0</v>
      </c>
      <c r="AK210" s="287">
        <f t="shared" si="126"/>
        <v>0</v>
      </c>
    </row>
    <row r="211" spans="1:37">
      <c r="A211" s="85"/>
      <c r="B211" s="142"/>
      <c r="C211" s="82"/>
      <c r="D211" s="82"/>
      <c r="E211" s="82"/>
      <c r="F211" s="82"/>
      <c r="G211" s="82"/>
      <c r="H211" s="82"/>
      <c r="I211" s="77">
        <v>42147</v>
      </c>
      <c r="J211" s="78" t="s">
        <v>515</v>
      </c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76"/>
      <c r="W211" s="62"/>
      <c r="X211" s="75"/>
      <c r="Y211" s="75"/>
      <c r="Z211" s="75"/>
      <c r="AA211" s="75"/>
      <c r="AB211" s="75"/>
      <c r="AC211" s="75"/>
      <c r="AD211" s="75"/>
      <c r="AE211" s="75"/>
      <c r="AF211" s="75"/>
      <c r="AG211" s="88"/>
      <c r="AH211" s="75"/>
      <c r="AI211" s="75"/>
      <c r="AJ211" s="22">
        <v>19017.5</v>
      </c>
      <c r="AK211" s="287"/>
    </row>
    <row r="212" spans="1:37">
      <c r="A212" s="171" t="s">
        <v>348</v>
      </c>
      <c r="B212" s="178"/>
      <c r="C212" s="167"/>
      <c r="D212" s="167"/>
      <c r="E212" s="167"/>
      <c r="F212" s="167"/>
      <c r="G212" s="167"/>
      <c r="H212" s="167"/>
      <c r="I212" s="179" t="s">
        <v>37</v>
      </c>
      <c r="J212" s="180" t="s">
        <v>349</v>
      </c>
      <c r="K212" s="181" t="e">
        <f t="shared" ref="K212:N212" si="139">SUM(K214)</f>
        <v>#REF!</v>
      </c>
      <c r="L212" s="181" t="e">
        <f t="shared" si="139"/>
        <v>#REF!</v>
      </c>
      <c r="M212" s="181" t="e">
        <f t="shared" si="139"/>
        <v>#REF!</v>
      </c>
      <c r="N212" s="181">
        <f t="shared" si="139"/>
        <v>400000</v>
      </c>
      <c r="O212" s="181">
        <f>SUM(O214)</f>
        <v>400000</v>
      </c>
      <c r="P212" s="181">
        <f t="shared" ref="P212" si="140">SUM(P214)</f>
        <v>500000</v>
      </c>
      <c r="Q212" s="181">
        <f>SUM(Q214)</f>
        <v>500000</v>
      </c>
      <c r="R212" s="181">
        <f t="shared" ref="R212:AJ212" si="141">SUM(R214)</f>
        <v>0</v>
      </c>
      <c r="S212" s="181">
        <f t="shared" si="141"/>
        <v>500000</v>
      </c>
      <c r="T212" s="181">
        <f t="shared" si="141"/>
        <v>0</v>
      </c>
      <c r="U212" s="181">
        <f t="shared" si="141"/>
        <v>0</v>
      </c>
      <c r="V212" s="181">
        <f t="shared" si="141"/>
        <v>100</v>
      </c>
      <c r="W212" s="181">
        <f t="shared" si="141"/>
        <v>0</v>
      </c>
      <c r="X212" s="181">
        <f t="shared" si="141"/>
        <v>0</v>
      </c>
      <c r="Y212" s="181">
        <f t="shared" si="141"/>
        <v>50000</v>
      </c>
      <c r="Z212" s="181">
        <f t="shared" si="141"/>
        <v>450000</v>
      </c>
      <c r="AA212" s="181">
        <f t="shared" si="141"/>
        <v>100000</v>
      </c>
      <c r="AB212" s="181">
        <f t="shared" si="141"/>
        <v>0</v>
      </c>
      <c r="AC212" s="181">
        <f t="shared" si="141"/>
        <v>200000</v>
      </c>
      <c r="AD212" s="181">
        <f t="shared" si="141"/>
        <v>200000</v>
      </c>
      <c r="AE212" s="181">
        <f t="shared" si="141"/>
        <v>0</v>
      </c>
      <c r="AF212" s="181">
        <f t="shared" si="141"/>
        <v>0</v>
      </c>
      <c r="AG212" s="181">
        <f t="shared" si="141"/>
        <v>200000</v>
      </c>
      <c r="AH212" s="181">
        <f t="shared" si="141"/>
        <v>143600</v>
      </c>
      <c r="AI212" s="181">
        <f t="shared" si="141"/>
        <v>150000</v>
      </c>
      <c r="AJ212" s="181">
        <f t="shared" si="141"/>
        <v>0</v>
      </c>
      <c r="AK212" s="287">
        <f t="shared" si="126"/>
        <v>0</v>
      </c>
    </row>
    <row r="213" spans="1:37">
      <c r="A213" s="171"/>
      <c r="B213" s="178"/>
      <c r="C213" s="167"/>
      <c r="D213" s="167"/>
      <c r="E213" s="167"/>
      <c r="F213" s="167"/>
      <c r="G213" s="167"/>
      <c r="H213" s="167"/>
      <c r="I213" s="179" t="s">
        <v>188</v>
      </c>
      <c r="J213" s="180"/>
      <c r="K213" s="181" t="e">
        <f t="shared" ref="K213:AE215" si="142">SUM(K214)</f>
        <v>#REF!</v>
      </c>
      <c r="L213" s="181" t="e">
        <f t="shared" si="142"/>
        <v>#REF!</v>
      </c>
      <c r="M213" s="181" t="e">
        <f t="shared" si="142"/>
        <v>#REF!</v>
      </c>
      <c r="N213" s="181">
        <f t="shared" si="142"/>
        <v>400000</v>
      </c>
      <c r="O213" s="181">
        <f t="shared" si="142"/>
        <v>400000</v>
      </c>
      <c r="P213" s="181">
        <f t="shared" si="142"/>
        <v>500000</v>
      </c>
      <c r="Q213" s="181">
        <f t="shared" si="142"/>
        <v>500000</v>
      </c>
      <c r="R213" s="181">
        <f t="shared" si="142"/>
        <v>0</v>
      </c>
      <c r="S213" s="181">
        <f t="shared" si="142"/>
        <v>500000</v>
      </c>
      <c r="T213" s="181">
        <f t="shared" si="142"/>
        <v>0</v>
      </c>
      <c r="U213" s="181">
        <f t="shared" si="142"/>
        <v>0</v>
      </c>
      <c r="V213" s="181">
        <f t="shared" si="142"/>
        <v>100</v>
      </c>
      <c r="W213" s="181">
        <f t="shared" si="142"/>
        <v>0</v>
      </c>
      <c r="X213" s="181">
        <f t="shared" si="142"/>
        <v>0</v>
      </c>
      <c r="Y213" s="181">
        <f t="shared" si="142"/>
        <v>50000</v>
      </c>
      <c r="Z213" s="181">
        <f t="shared" si="142"/>
        <v>450000</v>
      </c>
      <c r="AA213" s="181">
        <f t="shared" si="142"/>
        <v>100000</v>
      </c>
      <c r="AB213" s="181">
        <f t="shared" si="142"/>
        <v>0</v>
      </c>
      <c r="AC213" s="181">
        <f t="shared" si="142"/>
        <v>200000</v>
      </c>
      <c r="AD213" s="181">
        <f t="shared" si="142"/>
        <v>200000</v>
      </c>
      <c r="AE213" s="181">
        <f t="shared" si="142"/>
        <v>0</v>
      </c>
      <c r="AF213" s="181">
        <f t="shared" ref="AF213:AJ214" si="143">SUM(AF214)</f>
        <v>0</v>
      </c>
      <c r="AG213" s="181">
        <f t="shared" si="143"/>
        <v>200000</v>
      </c>
      <c r="AH213" s="181">
        <f t="shared" si="143"/>
        <v>143600</v>
      </c>
      <c r="AI213" s="181">
        <f t="shared" si="143"/>
        <v>150000</v>
      </c>
      <c r="AJ213" s="181">
        <f t="shared" si="143"/>
        <v>0</v>
      </c>
      <c r="AK213" s="287">
        <f t="shared" si="126"/>
        <v>0</v>
      </c>
    </row>
    <row r="214" spans="1:37">
      <c r="A214" s="148"/>
      <c r="B214" s="152"/>
      <c r="C214" s="149"/>
      <c r="D214" s="149"/>
      <c r="E214" s="149"/>
      <c r="F214" s="149"/>
      <c r="G214" s="149"/>
      <c r="H214" s="149"/>
      <c r="I214" s="150">
        <v>4</v>
      </c>
      <c r="J214" s="96" t="s">
        <v>21</v>
      </c>
      <c r="K214" s="79" t="e">
        <f t="shared" si="142"/>
        <v>#REF!</v>
      </c>
      <c r="L214" s="79" t="e">
        <f t="shared" si="142"/>
        <v>#REF!</v>
      </c>
      <c r="M214" s="79" t="e">
        <f t="shared" si="142"/>
        <v>#REF!</v>
      </c>
      <c r="N214" s="79">
        <f>SUM(N215)</f>
        <v>400000</v>
      </c>
      <c r="O214" s="79">
        <f>SUM(O215)</f>
        <v>400000</v>
      </c>
      <c r="P214" s="79">
        <f t="shared" si="142"/>
        <v>500000</v>
      </c>
      <c r="Q214" s="79">
        <f t="shared" si="142"/>
        <v>500000</v>
      </c>
      <c r="R214" s="79">
        <f t="shared" si="142"/>
        <v>0</v>
      </c>
      <c r="S214" s="79">
        <f t="shared" si="142"/>
        <v>500000</v>
      </c>
      <c r="T214" s="79">
        <f t="shared" si="142"/>
        <v>0</v>
      </c>
      <c r="U214" s="79">
        <f t="shared" si="142"/>
        <v>0</v>
      </c>
      <c r="V214" s="79">
        <f t="shared" si="142"/>
        <v>100</v>
      </c>
      <c r="W214" s="79">
        <f t="shared" si="142"/>
        <v>0</v>
      </c>
      <c r="X214" s="79">
        <f t="shared" si="142"/>
        <v>0</v>
      </c>
      <c r="Y214" s="79">
        <f t="shared" si="142"/>
        <v>50000</v>
      </c>
      <c r="Z214" s="79">
        <f t="shared" si="142"/>
        <v>450000</v>
      </c>
      <c r="AA214" s="79">
        <f t="shared" si="142"/>
        <v>100000</v>
      </c>
      <c r="AB214" s="79">
        <f t="shared" si="142"/>
        <v>0</v>
      </c>
      <c r="AC214" s="79">
        <f t="shared" si="142"/>
        <v>200000</v>
      </c>
      <c r="AD214" s="79">
        <f t="shared" si="142"/>
        <v>200000</v>
      </c>
      <c r="AE214" s="79">
        <f t="shared" si="142"/>
        <v>0</v>
      </c>
      <c r="AF214" s="79">
        <f t="shared" si="143"/>
        <v>0</v>
      </c>
      <c r="AG214" s="79">
        <f t="shared" si="143"/>
        <v>200000</v>
      </c>
      <c r="AH214" s="79">
        <f t="shared" si="143"/>
        <v>143600</v>
      </c>
      <c r="AI214" s="79">
        <f t="shared" si="143"/>
        <v>150000</v>
      </c>
      <c r="AJ214" s="79">
        <f t="shared" si="143"/>
        <v>0</v>
      </c>
      <c r="AK214" s="287">
        <f t="shared" si="126"/>
        <v>0</v>
      </c>
    </row>
    <row r="215" spans="1:37">
      <c r="A215" s="151"/>
      <c r="B215" s="152"/>
      <c r="C215" s="149"/>
      <c r="D215" s="149"/>
      <c r="E215" s="149"/>
      <c r="F215" s="149"/>
      <c r="G215" s="149"/>
      <c r="H215" s="149"/>
      <c r="I215" s="150">
        <v>42</v>
      </c>
      <c r="J215" s="96" t="s">
        <v>38</v>
      </c>
      <c r="K215" s="79" t="e">
        <f>SUM(K216:K216)</f>
        <v>#REF!</v>
      </c>
      <c r="L215" s="79" t="e">
        <f>SUM(L216:L216)</f>
        <v>#REF!</v>
      </c>
      <c r="M215" s="79" t="e">
        <f>SUM(M216:M216)</f>
        <v>#REF!</v>
      </c>
      <c r="N215" s="79">
        <f>SUM(N216)</f>
        <v>400000</v>
      </c>
      <c r="O215" s="79">
        <f>SUM(O216)</f>
        <v>400000</v>
      </c>
      <c r="P215" s="79">
        <f t="shared" si="142"/>
        <v>500000</v>
      </c>
      <c r="Q215" s="79">
        <f t="shared" si="142"/>
        <v>500000</v>
      </c>
      <c r="R215" s="79">
        <f t="shared" si="142"/>
        <v>0</v>
      </c>
      <c r="S215" s="79">
        <f t="shared" si="142"/>
        <v>500000</v>
      </c>
      <c r="T215" s="79">
        <f t="shared" si="142"/>
        <v>0</v>
      </c>
      <c r="U215" s="79">
        <f t="shared" si="142"/>
        <v>0</v>
      </c>
      <c r="V215" s="79">
        <f t="shared" si="142"/>
        <v>100</v>
      </c>
      <c r="W215" s="79">
        <f>SUM(W216)</f>
        <v>0</v>
      </c>
      <c r="X215" s="79">
        <f>SUM(X216)</f>
        <v>0</v>
      </c>
      <c r="Y215" s="79">
        <f>SUM(Y216+Y218)</f>
        <v>50000</v>
      </c>
      <c r="Z215" s="79">
        <f>SUM(Z216+Z218)</f>
        <v>450000</v>
      </c>
      <c r="AA215" s="79">
        <f t="shared" ref="AA215:AJ215" si="144">SUM(AA216+AA218)</f>
        <v>100000</v>
      </c>
      <c r="AB215" s="79">
        <f t="shared" si="144"/>
        <v>0</v>
      </c>
      <c r="AC215" s="79">
        <f t="shared" si="144"/>
        <v>200000</v>
      </c>
      <c r="AD215" s="79">
        <f t="shared" si="144"/>
        <v>200000</v>
      </c>
      <c r="AE215" s="79">
        <f t="shared" si="144"/>
        <v>0</v>
      </c>
      <c r="AF215" s="79">
        <f t="shared" si="144"/>
        <v>0</v>
      </c>
      <c r="AG215" s="79">
        <f t="shared" si="144"/>
        <v>200000</v>
      </c>
      <c r="AH215" s="79">
        <f t="shared" si="144"/>
        <v>143600</v>
      </c>
      <c r="AI215" s="79">
        <f t="shared" si="144"/>
        <v>150000</v>
      </c>
      <c r="AJ215" s="79">
        <f t="shared" si="144"/>
        <v>0</v>
      </c>
      <c r="AK215" s="287">
        <f t="shared" si="126"/>
        <v>0</v>
      </c>
    </row>
    <row r="216" spans="1:37">
      <c r="A216" s="85"/>
      <c r="B216" s="142" t="s">
        <v>472</v>
      </c>
      <c r="C216" s="82"/>
      <c r="D216" s="82"/>
      <c r="E216" s="82"/>
      <c r="F216" s="82"/>
      <c r="G216" s="82"/>
      <c r="H216" s="82"/>
      <c r="I216" s="77">
        <v>422</v>
      </c>
      <c r="J216" s="78" t="s">
        <v>139</v>
      </c>
      <c r="K216" s="63" t="e">
        <f>SUM(#REF!)</f>
        <v>#REF!</v>
      </c>
      <c r="L216" s="63" t="e">
        <f>SUM(#REF!)</f>
        <v>#REF!</v>
      </c>
      <c r="M216" s="63" t="e">
        <f>SUM(#REF!)</f>
        <v>#REF!</v>
      </c>
      <c r="N216" s="63">
        <f t="shared" ref="N216:V216" si="145">SUM(N217:N217)</f>
        <v>400000</v>
      </c>
      <c r="O216" s="63">
        <f t="shared" si="145"/>
        <v>400000</v>
      </c>
      <c r="P216" s="63">
        <f t="shared" si="145"/>
        <v>500000</v>
      </c>
      <c r="Q216" s="63">
        <f t="shared" si="145"/>
        <v>500000</v>
      </c>
      <c r="R216" s="63">
        <f t="shared" si="145"/>
        <v>0</v>
      </c>
      <c r="S216" s="63">
        <f t="shared" si="145"/>
        <v>500000</v>
      </c>
      <c r="T216" s="63">
        <f t="shared" si="145"/>
        <v>0</v>
      </c>
      <c r="U216" s="63">
        <f t="shared" si="145"/>
        <v>0</v>
      </c>
      <c r="V216" s="63">
        <f t="shared" si="145"/>
        <v>100</v>
      </c>
      <c r="W216" s="63">
        <f>SUM(W217:W217)</f>
        <v>0</v>
      </c>
      <c r="X216" s="63">
        <f t="shared" ref="X216:AJ216" si="146">SUM(X217:X217)</f>
        <v>0</v>
      </c>
      <c r="Y216" s="63">
        <f t="shared" si="146"/>
        <v>50000</v>
      </c>
      <c r="Z216" s="63">
        <f t="shared" si="146"/>
        <v>50000</v>
      </c>
      <c r="AA216" s="63">
        <f t="shared" si="146"/>
        <v>50000</v>
      </c>
      <c r="AB216" s="63">
        <f t="shared" si="146"/>
        <v>0</v>
      </c>
      <c r="AC216" s="63">
        <f t="shared" si="146"/>
        <v>50000</v>
      </c>
      <c r="AD216" s="63">
        <f t="shared" si="146"/>
        <v>50000</v>
      </c>
      <c r="AE216" s="63">
        <f t="shared" si="146"/>
        <v>0</v>
      </c>
      <c r="AF216" s="63">
        <f t="shared" si="146"/>
        <v>0</v>
      </c>
      <c r="AG216" s="63">
        <f t="shared" si="146"/>
        <v>50000</v>
      </c>
      <c r="AH216" s="63">
        <f t="shared" si="146"/>
        <v>0</v>
      </c>
      <c r="AI216" s="63">
        <f t="shared" si="146"/>
        <v>50000</v>
      </c>
      <c r="AJ216" s="63">
        <f t="shared" si="146"/>
        <v>0</v>
      </c>
      <c r="AK216" s="287">
        <f t="shared" si="126"/>
        <v>0</v>
      </c>
    </row>
    <row r="217" spans="1:37">
      <c r="A217" s="85"/>
      <c r="B217" s="142"/>
      <c r="C217" s="82"/>
      <c r="D217" s="82"/>
      <c r="E217" s="82"/>
      <c r="F217" s="82"/>
      <c r="G217" s="82"/>
      <c r="H217" s="82"/>
      <c r="I217" s="77">
        <v>42231</v>
      </c>
      <c r="J217" s="78" t="s">
        <v>350</v>
      </c>
      <c r="K217" s="63"/>
      <c r="L217" s="63"/>
      <c r="M217" s="63"/>
      <c r="N217" s="63">
        <v>400000</v>
      </c>
      <c r="O217" s="63">
        <v>400000</v>
      </c>
      <c r="P217" s="63">
        <v>500000</v>
      </c>
      <c r="Q217" s="63">
        <v>500000</v>
      </c>
      <c r="R217" s="63"/>
      <c r="S217" s="63">
        <v>500000</v>
      </c>
      <c r="T217" s="63"/>
      <c r="U217" s="63"/>
      <c r="V217" s="76">
        <f t="shared" ref="V217" si="147">S217/P217*100</f>
        <v>100</v>
      </c>
      <c r="W217" s="62"/>
      <c r="X217" s="75"/>
      <c r="Y217" s="75">
        <v>50000</v>
      </c>
      <c r="Z217" s="75">
        <v>50000</v>
      </c>
      <c r="AA217" s="75">
        <v>50000</v>
      </c>
      <c r="AB217" s="75"/>
      <c r="AC217" s="75">
        <v>50000</v>
      </c>
      <c r="AD217" s="75">
        <v>50000</v>
      </c>
      <c r="AE217" s="75"/>
      <c r="AF217" s="75"/>
      <c r="AG217" s="88">
        <f>SUM(AD217+AE217-AF217)</f>
        <v>50000</v>
      </c>
      <c r="AH217" s="75"/>
      <c r="AI217" s="75">
        <v>50000</v>
      </c>
      <c r="AJ217" s="22">
        <v>0</v>
      </c>
      <c r="AK217" s="287">
        <f t="shared" si="126"/>
        <v>0</v>
      </c>
    </row>
    <row r="218" spans="1:37">
      <c r="A218" s="85"/>
      <c r="B218" s="142"/>
      <c r="C218" s="82"/>
      <c r="D218" s="82"/>
      <c r="E218" s="82"/>
      <c r="F218" s="82"/>
      <c r="G218" s="82"/>
      <c r="H218" s="82"/>
      <c r="I218" s="77">
        <v>423</v>
      </c>
      <c r="J218" s="78" t="s">
        <v>383</v>
      </c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76"/>
      <c r="W218" s="62"/>
      <c r="X218" s="75"/>
      <c r="Y218" s="75">
        <f>SUM(Y219)</f>
        <v>0</v>
      </c>
      <c r="Z218" s="75">
        <f>SUM(Z219)</f>
        <v>400000</v>
      </c>
      <c r="AA218" s="75">
        <f>AA219</f>
        <v>50000</v>
      </c>
      <c r="AB218" s="75">
        <f t="shared" ref="AB218" si="148">AB219</f>
        <v>0</v>
      </c>
      <c r="AC218" s="75">
        <f>AC219</f>
        <v>150000</v>
      </c>
      <c r="AD218" s="75">
        <f>AD219</f>
        <v>150000</v>
      </c>
      <c r="AE218" s="75">
        <f t="shared" ref="AE218:AJ218" si="149">AE219</f>
        <v>0</v>
      </c>
      <c r="AF218" s="75">
        <f t="shared" si="149"/>
        <v>0</v>
      </c>
      <c r="AG218" s="75">
        <f t="shared" si="149"/>
        <v>150000</v>
      </c>
      <c r="AH218" s="75">
        <f t="shared" si="149"/>
        <v>143600</v>
      </c>
      <c r="AI218" s="75">
        <f t="shared" si="149"/>
        <v>100000</v>
      </c>
      <c r="AJ218" s="75">
        <f t="shared" si="149"/>
        <v>0</v>
      </c>
      <c r="AK218" s="287">
        <f t="shared" si="126"/>
        <v>0</v>
      </c>
    </row>
    <row r="219" spans="1:37">
      <c r="A219" s="85"/>
      <c r="B219" s="142"/>
      <c r="C219" s="82"/>
      <c r="D219" s="82"/>
      <c r="E219" s="82"/>
      <c r="F219" s="82"/>
      <c r="G219" s="82"/>
      <c r="H219" s="82"/>
      <c r="I219" s="77">
        <v>42315</v>
      </c>
      <c r="J219" s="78" t="s">
        <v>453</v>
      </c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76"/>
      <c r="W219" s="62"/>
      <c r="X219" s="75"/>
      <c r="Y219" s="75">
        <v>0</v>
      </c>
      <c r="Z219" s="75">
        <v>400000</v>
      </c>
      <c r="AA219" s="75">
        <v>50000</v>
      </c>
      <c r="AB219" s="75"/>
      <c r="AC219" s="75">
        <v>150000</v>
      </c>
      <c r="AD219" s="75">
        <v>150000</v>
      </c>
      <c r="AE219" s="75"/>
      <c r="AF219" s="75"/>
      <c r="AG219" s="88">
        <f>SUM(AD219+AE219-AF219)</f>
        <v>150000</v>
      </c>
      <c r="AH219" s="75">
        <v>143600</v>
      </c>
      <c r="AI219" s="75">
        <v>100000</v>
      </c>
      <c r="AJ219" s="22">
        <v>0</v>
      </c>
      <c r="AK219" s="287">
        <f t="shared" si="126"/>
        <v>0</v>
      </c>
    </row>
    <row r="220" spans="1:37">
      <c r="A220" s="176" t="s">
        <v>199</v>
      </c>
      <c r="B220" s="223"/>
      <c r="C220" s="223"/>
      <c r="D220" s="223"/>
      <c r="E220" s="223"/>
      <c r="F220" s="223"/>
      <c r="G220" s="223"/>
      <c r="H220" s="223"/>
      <c r="I220" s="173" t="s">
        <v>194</v>
      </c>
      <c r="J220" s="174" t="s">
        <v>254</v>
      </c>
      <c r="K220" s="175" t="e">
        <f>SUM(K221+K231+K306+K244)</f>
        <v>#REF!</v>
      </c>
      <c r="L220" s="175" t="e">
        <f>SUM(L221+L231+L306+L244)</f>
        <v>#REF!</v>
      </c>
      <c r="M220" s="175" t="e">
        <f>SUM(M221+M231+M306+M244)</f>
        <v>#REF!</v>
      </c>
      <c r="N220" s="175">
        <f>SUM(N221+N306+N244+N231)</f>
        <v>88000</v>
      </c>
      <c r="O220" s="175">
        <f>SUM(O221+O306+O244+O231)</f>
        <v>88000</v>
      </c>
      <c r="P220" s="175">
        <f>SUM(P221+P306+P244+P231+P238)</f>
        <v>508000</v>
      </c>
      <c r="Q220" s="175">
        <f>SUM(Q221+Q306+Q244+Q231+Q238)</f>
        <v>508000</v>
      </c>
      <c r="R220" s="175">
        <f t="shared" ref="R220:AJ220" si="150">SUM(R221+R306+R244+R231)</f>
        <v>39709.339999999997</v>
      </c>
      <c r="S220" s="175">
        <f t="shared" si="150"/>
        <v>98000</v>
      </c>
      <c r="T220" s="175">
        <f t="shared" si="150"/>
        <v>35615.199999999997</v>
      </c>
      <c r="U220" s="175">
        <f t="shared" si="150"/>
        <v>0</v>
      </c>
      <c r="V220" s="175">
        <f t="shared" si="150"/>
        <v>610</v>
      </c>
      <c r="W220" s="175">
        <f t="shared" si="150"/>
        <v>88000</v>
      </c>
      <c r="X220" s="175">
        <f t="shared" si="150"/>
        <v>128000</v>
      </c>
      <c r="Y220" s="175">
        <f t="shared" si="150"/>
        <v>123000</v>
      </c>
      <c r="Z220" s="175">
        <f t="shared" si="150"/>
        <v>138000</v>
      </c>
      <c r="AA220" s="175">
        <f t="shared" si="150"/>
        <v>147000</v>
      </c>
      <c r="AB220" s="175">
        <f t="shared" si="150"/>
        <v>57395.380000000005</v>
      </c>
      <c r="AC220" s="175">
        <f t="shared" si="150"/>
        <v>447000</v>
      </c>
      <c r="AD220" s="175">
        <f t="shared" si="150"/>
        <v>439000</v>
      </c>
      <c r="AE220" s="175">
        <f t="shared" si="150"/>
        <v>0</v>
      </c>
      <c r="AF220" s="175">
        <f t="shared" si="150"/>
        <v>0</v>
      </c>
      <c r="AG220" s="175">
        <f>SUM(AG221+AG306+AG244+AG231)</f>
        <v>439000</v>
      </c>
      <c r="AH220" s="175">
        <f t="shared" si="150"/>
        <v>228153.97999999998</v>
      </c>
      <c r="AI220" s="175">
        <f t="shared" si="150"/>
        <v>740000</v>
      </c>
      <c r="AJ220" s="175">
        <f t="shared" si="150"/>
        <v>86900.659999999989</v>
      </c>
      <c r="AK220" s="287">
        <f t="shared" si="126"/>
        <v>11.743332432432432</v>
      </c>
    </row>
    <row r="221" spans="1:37">
      <c r="A221" s="166" t="s">
        <v>198</v>
      </c>
      <c r="B221" s="167"/>
      <c r="C221" s="167"/>
      <c r="D221" s="167"/>
      <c r="E221" s="167"/>
      <c r="F221" s="167"/>
      <c r="G221" s="167"/>
      <c r="H221" s="167"/>
      <c r="I221" s="168" t="s">
        <v>29</v>
      </c>
      <c r="J221" s="226" t="s">
        <v>195</v>
      </c>
      <c r="K221" s="170">
        <f t="shared" ref="K221:AE225" si="151">SUM(K222)</f>
        <v>71746.5</v>
      </c>
      <c r="L221" s="170">
        <f t="shared" si="151"/>
        <v>180000</v>
      </c>
      <c r="M221" s="170">
        <f t="shared" si="151"/>
        <v>180000</v>
      </c>
      <c r="N221" s="170">
        <f t="shared" si="151"/>
        <v>61000</v>
      </c>
      <c r="O221" s="170">
        <f t="shared" si="151"/>
        <v>61000</v>
      </c>
      <c r="P221" s="170">
        <f t="shared" si="151"/>
        <v>70000</v>
      </c>
      <c r="Q221" s="170">
        <f t="shared" si="151"/>
        <v>70000</v>
      </c>
      <c r="R221" s="170">
        <f t="shared" si="151"/>
        <v>21923.200000000001</v>
      </c>
      <c r="S221" s="170">
        <f t="shared" si="151"/>
        <v>60000</v>
      </c>
      <c r="T221" s="170">
        <f t="shared" si="151"/>
        <v>16193.2</v>
      </c>
      <c r="U221" s="170">
        <f t="shared" si="151"/>
        <v>0</v>
      </c>
      <c r="V221" s="170">
        <f t="shared" si="151"/>
        <v>210</v>
      </c>
      <c r="W221" s="170">
        <f t="shared" si="151"/>
        <v>50000</v>
      </c>
      <c r="X221" s="170">
        <f t="shared" si="151"/>
        <v>60000</v>
      </c>
      <c r="Y221" s="170">
        <f t="shared" si="151"/>
        <v>60000</v>
      </c>
      <c r="Z221" s="170">
        <f t="shared" si="151"/>
        <v>75000</v>
      </c>
      <c r="AA221" s="170">
        <f t="shared" si="151"/>
        <v>60000</v>
      </c>
      <c r="AB221" s="170">
        <f t="shared" si="151"/>
        <v>23896.799999999999</v>
      </c>
      <c r="AC221" s="170">
        <f t="shared" si="151"/>
        <v>80000</v>
      </c>
      <c r="AD221" s="170">
        <f t="shared" si="151"/>
        <v>82000</v>
      </c>
      <c r="AE221" s="170">
        <f t="shared" si="151"/>
        <v>0</v>
      </c>
      <c r="AF221" s="170">
        <f t="shared" ref="AF221:AJ224" si="152">SUM(AF222)</f>
        <v>0</v>
      </c>
      <c r="AG221" s="170">
        <f>SUM(AG222)</f>
        <v>82000</v>
      </c>
      <c r="AH221" s="170">
        <f>SUM(AH222)</f>
        <v>55837.46</v>
      </c>
      <c r="AI221" s="170">
        <f>SUM(AI222)</f>
        <v>130000</v>
      </c>
      <c r="AJ221" s="170">
        <f>SUM(AJ222)</f>
        <v>63901.96</v>
      </c>
      <c r="AK221" s="287">
        <f t="shared" si="126"/>
        <v>49.155353846153844</v>
      </c>
    </row>
    <row r="222" spans="1:37">
      <c r="A222" s="166"/>
      <c r="B222" s="167"/>
      <c r="C222" s="167"/>
      <c r="D222" s="167"/>
      <c r="E222" s="167"/>
      <c r="F222" s="167"/>
      <c r="G222" s="167"/>
      <c r="H222" s="167"/>
      <c r="I222" s="173" t="s">
        <v>196</v>
      </c>
      <c r="J222" s="174"/>
      <c r="K222" s="175">
        <f t="shared" si="151"/>
        <v>71746.5</v>
      </c>
      <c r="L222" s="175">
        <f t="shared" si="151"/>
        <v>180000</v>
      </c>
      <c r="M222" s="175">
        <f t="shared" si="151"/>
        <v>180000</v>
      </c>
      <c r="N222" s="175">
        <f t="shared" si="151"/>
        <v>61000</v>
      </c>
      <c r="O222" s="175">
        <f t="shared" si="151"/>
        <v>61000</v>
      </c>
      <c r="P222" s="175">
        <f t="shared" si="151"/>
        <v>70000</v>
      </c>
      <c r="Q222" s="175">
        <f t="shared" si="151"/>
        <v>70000</v>
      </c>
      <c r="R222" s="175">
        <f t="shared" si="151"/>
        <v>21923.200000000001</v>
      </c>
      <c r="S222" s="175">
        <f t="shared" si="151"/>
        <v>60000</v>
      </c>
      <c r="T222" s="175">
        <f t="shared" si="151"/>
        <v>16193.2</v>
      </c>
      <c r="U222" s="175">
        <f t="shared" si="151"/>
        <v>0</v>
      </c>
      <c r="V222" s="175">
        <f t="shared" si="151"/>
        <v>210</v>
      </c>
      <c r="W222" s="175">
        <f t="shared" si="151"/>
        <v>50000</v>
      </c>
      <c r="X222" s="175">
        <f t="shared" si="151"/>
        <v>60000</v>
      </c>
      <c r="Y222" s="175">
        <f t="shared" si="151"/>
        <v>60000</v>
      </c>
      <c r="Z222" s="175">
        <f t="shared" si="151"/>
        <v>75000</v>
      </c>
      <c r="AA222" s="175">
        <f t="shared" si="151"/>
        <v>60000</v>
      </c>
      <c r="AB222" s="175">
        <f t="shared" si="151"/>
        <v>23896.799999999999</v>
      </c>
      <c r="AC222" s="175">
        <f t="shared" si="151"/>
        <v>80000</v>
      </c>
      <c r="AD222" s="175">
        <f t="shared" si="151"/>
        <v>82000</v>
      </c>
      <c r="AE222" s="175">
        <f t="shared" si="151"/>
        <v>0</v>
      </c>
      <c r="AF222" s="175">
        <f t="shared" si="152"/>
        <v>0</v>
      </c>
      <c r="AG222" s="175">
        <f t="shared" si="152"/>
        <v>82000</v>
      </c>
      <c r="AH222" s="175">
        <f t="shared" si="152"/>
        <v>55837.46</v>
      </c>
      <c r="AI222" s="175">
        <f t="shared" si="152"/>
        <v>130000</v>
      </c>
      <c r="AJ222" s="175">
        <f t="shared" si="152"/>
        <v>63901.96</v>
      </c>
      <c r="AK222" s="287">
        <f t="shared" si="126"/>
        <v>49.155353846153844</v>
      </c>
    </row>
    <row r="223" spans="1:37">
      <c r="A223" s="148"/>
      <c r="B223" s="149"/>
      <c r="C223" s="149"/>
      <c r="D223" s="149"/>
      <c r="E223" s="149"/>
      <c r="F223" s="149"/>
      <c r="G223" s="149"/>
      <c r="H223" s="149"/>
      <c r="I223" s="150">
        <v>3</v>
      </c>
      <c r="J223" s="96" t="s">
        <v>9</v>
      </c>
      <c r="K223" s="79">
        <f>SUM(K224)</f>
        <v>71746.5</v>
      </c>
      <c r="L223" s="79">
        <f t="shared" si="151"/>
        <v>180000</v>
      </c>
      <c r="M223" s="79">
        <f t="shared" si="151"/>
        <v>180000</v>
      </c>
      <c r="N223" s="79">
        <f t="shared" si="151"/>
        <v>61000</v>
      </c>
      <c r="O223" s="79">
        <f t="shared" si="151"/>
        <v>61000</v>
      </c>
      <c r="P223" s="79">
        <f t="shared" si="151"/>
        <v>70000</v>
      </c>
      <c r="Q223" s="79">
        <f t="shared" si="151"/>
        <v>70000</v>
      </c>
      <c r="R223" s="79">
        <f t="shared" si="151"/>
        <v>21923.200000000001</v>
      </c>
      <c r="S223" s="79">
        <f t="shared" si="151"/>
        <v>60000</v>
      </c>
      <c r="T223" s="79">
        <f t="shared" si="151"/>
        <v>16193.2</v>
      </c>
      <c r="U223" s="79">
        <f t="shared" si="151"/>
        <v>0</v>
      </c>
      <c r="V223" s="79">
        <f t="shared" si="151"/>
        <v>210</v>
      </c>
      <c r="W223" s="79">
        <f t="shared" si="151"/>
        <v>50000</v>
      </c>
      <c r="X223" s="79">
        <f t="shared" si="151"/>
        <v>60000</v>
      </c>
      <c r="Y223" s="79">
        <f t="shared" si="151"/>
        <v>60000</v>
      </c>
      <c r="Z223" s="79">
        <f t="shared" si="151"/>
        <v>75000</v>
      </c>
      <c r="AA223" s="79">
        <f t="shared" si="151"/>
        <v>60000</v>
      </c>
      <c r="AB223" s="79">
        <f t="shared" si="151"/>
        <v>23896.799999999999</v>
      </c>
      <c r="AC223" s="79">
        <f t="shared" si="151"/>
        <v>80000</v>
      </c>
      <c r="AD223" s="79">
        <f t="shared" si="151"/>
        <v>82000</v>
      </c>
      <c r="AE223" s="79">
        <f t="shared" si="151"/>
        <v>0</v>
      </c>
      <c r="AF223" s="79">
        <f t="shared" si="152"/>
        <v>0</v>
      </c>
      <c r="AG223" s="79">
        <f t="shared" si="152"/>
        <v>82000</v>
      </c>
      <c r="AH223" s="79">
        <f t="shared" si="152"/>
        <v>55837.46</v>
      </c>
      <c r="AI223" s="79">
        <f t="shared" si="152"/>
        <v>130000</v>
      </c>
      <c r="AJ223" s="79">
        <f t="shared" si="152"/>
        <v>63901.96</v>
      </c>
      <c r="AK223" s="287">
        <f t="shared" si="126"/>
        <v>49.155353846153844</v>
      </c>
    </row>
    <row r="224" spans="1:37">
      <c r="A224" s="151"/>
      <c r="B224" s="149"/>
      <c r="C224" s="149"/>
      <c r="D224" s="149"/>
      <c r="E224" s="149"/>
      <c r="F224" s="149"/>
      <c r="G224" s="149"/>
      <c r="H224" s="149"/>
      <c r="I224" s="150">
        <v>37</v>
      </c>
      <c r="J224" s="96" t="s">
        <v>79</v>
      </c>
      <c r="K224" s="79">
        <f>SUM(K225)</f>
        <v>71746.5</v>
      </c>
      <c r="L224" s="79">
        <f t="shared" si="151"/>
        <v>180000</v>
      </c>
      <c r="M224" s="79">
        <f t="shared" si="151"/>
        <v>180000</v>
      </c>
      <c r="N224" s="79">
        <f t="shared" si="151"/>
        <v>61000</v>
      </c>
      <c r="O224" s="79">
        <f t="shared" si="151"/>
        <v>61000</v>
      </c>
      <c r="P224" s="79">
        <f t="shared" si="151"/>
        <v>70000</v>
      </c>
      <c r="Q224" s="79">
        <f t="shared" si="151"/>
        <v>70000</v>
      </c>
      <c r="R224" s="79">
        <f t="shared" si="151"/>
        <v>21923.200000000001</v>
      </c>
      <c r="S224" s="79">
        <f t="shared" si="151"/>
        <v>60000</v>
      </c>
      <c r="T224" s="79">
        <f t="shared" si="151"/>
        <v>16193.2</v>
      </c>
      <c r="U224" s="79">
        <f t="shared" si="151"/>
        <v>0</v>
      </c>
      <c r="V224" s="79">
        <f t="shared" si="151"/>
        <v>210</v>
      </c>
      <c r="W224" s="79">
        <f t="shared" si="151"/>
        <v>50000</v>
      </c>
      <c r="X224" s="79">
        <f t="shared" si="151"/>
        <v>60000</v>
      </c>
      <c r="Y224" s="79">
        <f t="shared" si="151"/>
        <v>60000</v>
      </c>
      <c r="Z224" s="79">
        <f t="shared" si="151"/>
        <v>75000</v>
      </c>
      <c r="AA224" s="79">
        <f t="shared" si="151"/>
        <v>60000</v>
      </c>
      <c r="AB224" s="79">
        <f t="shared" si="151"/>
        <v>23896.799999999999</v>
      </c>
      <c r="AC224" s="79">
        <f t="shared" si="151"/>
        <v>80000</v>
      </c>
      <c r="AD224" s="79">
        <f t="shared" si="151"/>
        <v>82000</v>
      </c>
      <c r="AE224" s="79">
        <f t="shared" si="151"/>
        <v>0</v>
      </c>
      <c r="AF224" s="79">
        <f t="shared" si="152"/>
        <v>0</v>
      </c>
      <c r="AG224" s="79">
        <f t="shared" si="152"/>
        <v>82000</v>
      </c>
      <c r="AH224" s="79">
        <f t="shared" si="152"/>
        <v>55837.46</v>
      </c>
      <c r="AI224" s="79">
        <f t="shared" si="152"/>
        <v>130000</v>
      </c>
      <c r="AJ224" s="79">
        <f t="shared" si="152"/>
        <v>63901.96</v>
      </c>
      <c r="AK224" s="287">
        <f t="shared" si="126"/>
        <v>49.155353846153844</v>
      </c>
    </row>
    <row r="225" spans="1:37">
      <c r="A225" s="85"/>
      <c r="B225" s="142" t="s">
        <v>85</v>
      </c>
      <c r="C225" s="82"/>
      <c r="D225" s="82"/>
      <c r="E225" s="82"/>
      <c r="F225" s="82"/>
      <c r="G225" s="82"/>
      <c r="H225" s="82"/>
      <c r="I225" s="77">
        <v>372</v>
      </c>
      <c r="J225" s="78" t="s">
        <v>197</v>
      </c>
      <c r="K225" s="63">
        <f>SUM(K226)</f>
        <v>71746.5</v>
      </c>
      <c r="L225" s="63">
        <f t="shared" si="151"/>
        <v>180000</v>
      </c>
      <c r="M225" s="63">
        <f t="shared" si="151"/>
        <v>180000</v>
      </c>
      <c r="N225" s="63">
        <f t="shared" ref="N225:W225" si="153">SUM(N226:N227)</f>
        <v>61000</v>
      </c>
      <c r="O225" s="63">
        <f t="shared" si="153"/>
        <v>61000</v>
      </c>
      <c r="P225" s="63">
        <f t="shared" si="153"/>
        <v>70000</v>
      </c>
      <c r="Q225" s="63">
        <f t="shared" si="153"/>
        <v>70000</v>
      </c>
      <c r="R225" s="63">
        <f t="shared" si="153"/>
        <v>21923.200000000001</v>
      </c>
      <c r="S225" s="63">
        <f t="shared" si="153"/>
        <v>60000</v>
      </c>
      <c r="T225" s="63">
        <f t="shared" si="153"/>
        <v>16193.2</v>
      </c>
      <c r="U225" s="63">
        <f t="shared" si="153"/>
        <v>0</v>
      </c>
      <c r="V225" s="63">
        <f t="shared" si="153"/>
        <v>210</v>
      </c>
      <c r="W225" s="63">
        <f t="shared" si="153"/>
        <v>50000</v>
      </c>
      <c r="X225" s="63">
        <f t="shared" ref="X225:AJ225" si="154">SUM(X226:X230)</f>
        <v>60000</v>
      </c>
      <c r="Y225" s="63">
        <f t="shared" si="154"/>
        <v>60000</v>
      </c>
      <c r="Z225" s="63">
        <f t="shared" si="154"/>
        <v>75000</v>
      </c>
      <c r="AA225" s="63">
        <f t="shared" si="154"/>
        <v>60000</v>
      </c>
      <c r="AB225" s="63">
        <f t="shared" si="154"/>
        <v>23896.799999999999</v>
      </c>
      <c r="AC225" s="63">
        <f t="shared" si="154"/>
        <v>80000</v>
      </c>
      <c r="AD225" s="63">
        <f t="shared" si="154"/>
        <v>82000</v>
      </c>
      <c r="AE225" s="63">
        <f t="shared" si="154"/>
        <v>0</v>
      </c>
      <c r="AF225" s="63">
        <f t="shared" si="154"/>
        <v>0</v>
      </c>
      <c r="AG225" s="63">
        <f t="shared" si="154"/>
        <v>82000</v>
      </c>
      <c r="AH225" s="63">
        <f t="shared" si="154"/>
        <v>55837.46</v>
      </c>
      <c r="AI225" s="63">
        <f t="shared" si="154"/>
        <v>130000</v>
      </c>
      <c r="AJ225" s="63">
        <f t="shared" si="154"/>
        <v>63901.96</v>
      </c>
      <c r="AK225" s="287">
        <f t="shared" si="126"/>
        <v>49.155353846153844</v>
      </c>
    </row>
    <row r="226" spans="1:37">
      <c r="A226" s="85"/>
      <c r="B226" s="142"/>
      <c r="C226" s="82"/>
      <c r="D226" s="82"/>
      <c r="E226" s="82"/>
      <c r="F226" s="82"/>
      <c r="G226" s="82"/>
      <c r="H226" s="82"/>
      <c r="I226" s="77">
        <v>37211</v>
      </c>
      <c r="J226" s="78" t="s">
        <v>70</v>
      </c>
      <c r="K226" s="63">
        <v>71746.5</v>
      </c>
      <c r="L226" s="63">
        <v>180000</v>
      </c>
      <c r="M226" s="63">
        <v>180000</v>
      </c>
      <c r="N226" s="63">
        <v>44000</v>
      </c>
      <c r="O226" s="63">
        <v>44000</v>
      </c>
      <c r="P226" s="63">
        <v>50000</v>
      </c>
      <c r="Q226" s="63">
        <v>50000</v>
      </c>
      <c r="R226" s="63">
        <v>8923.2000000000007</v>
      </c>
      <c r="S226" s="62">
        <v>30000</v>
      </c>
      <c r="T226" s="63">
        <v>7893.2</v>
      </c>
      <c r="U226" s="63"/>
      <c r="V226" s="76">
        <f t="shared" si="94"/>
        <v>60</v>
      </c>
      <c r="W226" s="62">
        <v>25000</v>
      </c>
      <c r="X226" s="75">
        <v>20000</v>
      </c>
      <c r="Y226" s="75">
        <v>20000</v>
      </c>
      <c r="Z226" s="75">
        <v>20000</v>
      </c>
      <c r="AA226" s="75">
        <v>20000</v>
      </c>
      <c r="AB226" s="75">
        <v>5896.8</v>
      </c>
      <c r="AC226" s="75">
        <v>20000</v>
      </c>
      <c r="AD226" s="75">
        <v>20000</v>
      </c>
      <c r="AE226" s="75"/>
      <c r="AF226" s="75"/>
      <c r="AG226" s="88">
        <f>SUM(AD226+AE226-AF226)</f>
        <v>20000</v>
      </c>
      <c r="AH226" s="75">
        <v>9287.4599999999991</v>
      </c>
      <c r="AI226" s="75">
        <v>20000</v>
      </c>
      <c r="AJ226" s="22">
        <v>10601.96</v>
      </c>
      <c r="AK226" s="287">
        <f t="shared" si="126"/>
        <v>53.009799999999998</v>
      </c>
    </row>
    <row r="227" spans="1:37">
      <c r="A227" s="85"/>
      <c r="B227" s="142"/>
      <c r="C227" s="82"/>
      <c r="D227" s="82"/>
      <c r="E227" s="82"/>
      <c r="F227" s="82"/>
      <c r="G227" s="82"/>
      <c r="H227" s="82"/>
      <c r="I227" s="77">
        <v>37211</v>
      </c>
      <c r="J227" s="78" t="s">
        <v>292</v>
      </c>
      <c r="K227" s="63"/>
      <c r="L227" s="63"/>
      <c r="M227" s="63"/>
      <c r="N227" s="63">
        <v>17000</v>
      </c>
      <c r="O227" s="63">
        <v>17000</v>
      </c>
      <c r="P227" s="63">
        <v>20000</v>
      </c>
      <c r="Q227" s="63">
        <v>20000</v>
      </c>
      <c r="R227" s="63">
        <v>13000</v>
      </c>
      <c r="S227" s="62">
        <v>30000</v>
      </c>
      <c r="T227" s="63">
        <v>8300</v>
      </c>
      <c r="U227" s="63"/>
      <c r="V227" s="76">
        <f t="shared" si="94"/>
        <v>150</v>
      </c>
      <c r="W227" s="62">
        <v>25000</v>
      </c>
      <c r="X227" s="75">
        <v>30000</v>
      </c>
      <c r="Y227" s="75">
        <v>30000</v>
      </c>
      <c r="Z227" s="75">
        <v>45000</v>
      </c>
      <c r="AA227" s="75">
        <v>30000</v>
      </c>
      <c r="AB227" s="75">
        <v>18000</v>
      </c>
      <c r="AC227" s="75">
        <v>50000</v>
      </c>
      <c r="AD227" s="75">
        <v>50000</v>
      </c>
      <c r="AE227" s="75"/>
      <c r="AF227" s="75"/>
      <c r="AG227" s="88">
        <f t="shared" ref="AG227:AG230" si="155">SUM(AD227+AE227-AF227)</f>
        <v>50000</v>
      </c>
      <c r="AH227" s="75">
        <v>37100</v>
      </c>
      <c r="AI227" s="75">
        <v>70000</v>
      </c>
      <c r="AJ227" s="22">
        <v>27300</v>
      </c>
      <c r="AK227" s="287">
        <f t="shared" si="126"/>
        <v>39</v>
      </c>
    </row>
    <row r="228" spans="1:37">
      <c r="A228" s="85"/>
      <c r="B228" s="142"/>
      <c r="C228" s="82"/>
      <c r="D228" s="82"/>
      <c r="E228" s="82"/>
      <c r="F228" s="82"/>
      <c r="G228" s="82"/>
      <c r="H228" s="82"/>
      <c r="I228" s="77">
        <v>3722</v>
      </c>
      <c r="J228" s="78" t="s">
        <v>497</v>
      </c>
      <c r="K228" s="63"/>
      <c r="L228" s="63"/>
      <c r="M228" s="63"/>
      <c r="N228" s="63"/>
      <c r="O228" s="63"/>
      <c r="P228" s="63"/>
      <c r="Q228" s="63"/>
      <c r="R228" s="63"/>
      <c r="S228" s="62"/>
      <c r="T228" s="63"/>
      <c r="U228" s="63"/>
      <c r="V228" s="76"/>
      <c r="W228" s="62"/>
      <c r="X228" s="75"/>
      <c r="Y228" s="75"/>
      <c r="Z228" s="75"/>
      <c r="AA228" s="75"/>
      <c r="AB228" s="75"/>
      <c r="AC228" s="75"/>
      <c r="AD228" s="75"/>
      <c r="AE228" s="75"/>
      <c r="AF228" s="75"/>
      <c r="AG228" s="88"/>
      <c r="AH228" s="75"/>
      <c r="AI228" s="75">
        <v>30000</v>
      </c>
      <c r="AJ228" s="22">
        <v>0</v>
      </c>
      <c r="AK228" s="287">
        <f t="shared" si="126"/>
        <v>0</v>
      </c>
    </row>
    <row r="229" spans="1:37">
      <c r="A229" s="85"/>
      <c r="B229" s="142"/>
      <c r="C229" s="82"/>
      <c r="D229" s="82"/>
      <c r="E229" s="82"/>
      <c r="F229" s="82"/>
      <c r="G229" s="82"/>
      <c r="H229" s="82"/>
      <c r="I229" s="77">
        <v>37221</v>
      </c>
      <c r="J229" s="78" t="s">
        <v>514</v>
      </c>
      <c r="K229" s="63"/>
      <c r="L229" s="63"/>
      <c r="M229" s="63"/>
      <c r="N229" s="63"/>
      <c r="O229" s="63"/>
      <c r="P229" s="63"/>
      <c r="Q229" s="63"/>
      <c r="R229" s="63"/>
      <c r="S229" s="62"/>
      <c r="T229" s="63"/>
      <c r="U229" s="63"/>
      <c r="V229" s="76"/>
      <c r="W229" s="62"/>
      <c r="X229" s="75"/>
      <c r="Y229" s="75"/>
      <c r="Z229" s="75"/>
      <c r="AA229" s="75"/>
      <c r="AB229" s="75"/>
      <c r="AC229" s="75"/>
      <c r="AD229" s="75"/>
      <c r="AE229" s="75"/>
      <c r="AF229" s="75"/>
      <c r="AG229" s="88"/>
      <c r="AH229" s="75"/>
      <c r="AI229" s="75"/>
      <c r="AJ229" s="22">
        <v>26000</v>
      </c>
      <c r="AK229" s="287"/>
    </row>
    <row r="230" spans="1:37">
      <c r="A230" s="85"/>
      <c r="B230" s="142"/>
      <c r="C230" s="82"/>
      <c r="D230" s="82"/>
      <c r="E230" s="82"/>
      <c r="F230" s="82"/>
      <c r="G230" s="82"/>
      <c r="H230" s="82"/>
      <c r="I230" s="77">
        <v>3722</v>
      </c>
      <c r="J230" s="78" t="s">
        <v>339</v>
      </c>
      <c r="K230" s="63"/>
      <c r="L230" s="63"/>
      <c r="M230" s="63"/>
      <c r="N230" s="63"/>
      <c r="O230" s="63"/>
      <c r="P230" s="63"/>
      <c r="Q230" s="63"/>
      <c r="R230" s="63"/>
      <c r="S230" s="62"/>
      <c r="T230" s="63"/>
      <c r="U230" s="63"/>
      <c r="V230" s="76"/>
      <c r="W230" s="62"/>
      <c r="X230" s="75">
        <v>10000</v>
      </c>
      <c r="Y230" s="75">
        <v>10000</v>
      </c>
      <c r="Z230" s="75">
        <v>10000</v>
      </c>
      <c r="AA230" s="75">
        <v>10000</v>
      </c>
      <c r="AB230" s="75"/>
      <c r="AC230" s="75">
        <v>10000</v>
      </c>
      <c r="AD230" s="75">
        <v>12000</v>
      </c>
      <c r="AE230" s="75"/>
      <c r="AF230" s="75"/>
      <c r="AG230" s="88">
        <f t="shared" si="155"/>
        <v>12000</v>
      </c>
      <c r="AH230" s="75">
        <v>9450</v>
      </c>
      <c r="AI230" s="75">
        <v>10000</v>
      </c>
      <c r="AJ230" s="22">
        <v>0</v>
      </c>
      <c r="AK230" s="287">
        <f t="shared" si="126"/>
        <v>0</v>
      </c>
    </row>
    <row r="231" spans="1:37">
      <c r="A231" s="171" t="s">
        <v>200</v>
      </c>
      <c r="B231" s="178"/>
      <c r="C231" s="167"/>
      <c r="D231" s="167"/>
      <c r="E231" s="167"/>
      <c r="F231" s="167"/>
      <c r="G231" s="167"/>
      <c r="H231" s="167"/>
      <c r="I231" s="179" t="s">
        <v>29</v>
      </c>
      <c r="J231" s="180" t="s">
        <v>238</v>
      </c>
      <c r="K231" s="181" t="e">
        <f>SUM(#REF!)</f>
        <v>#REF!</v>
      </c>
      <c r="L231" s="181" t="e">
        <f>SUM(#REF!)</f>
        <v>#REF!</v>
      </c>
      <c r="M231" s="181" t="e">
        <f>SUM(#REF!)</f>
        <v>#REF!</v>
      </c>
      <c r="N231" s="170">
        <f t="shared" ref="N231:AJ232" si="156">SUM(N232)</f>
        <v>16000</v>
      </c>
      <c r="O231" s="170">
        <f t="shared" si="156"/>
        <v>16000</v>
      </c>
      <c r="P231" s="170">
        <f t="shared" si="156"/>
        <v>25000</v>
      </c>
      <c r="Q231" s="170">
        <f t="shared" si="156"/>
        <v>25000</v>
      </c>
      <c r="R231" s="170">
        <f t="shared" si="156"/>
        <v>16786.14</v>
      </c>
      <c r="S231" s="170">
        <f t="shared" si="156"/>
        <v>25000</v>
      </c>
      <c r="T231" s="170">
        <f t="shared" si="156"/>
        <v>16422</v>
      </c>
      <c r="U231" s="170">
        <f t="shared" si="156"/>
        <v>0</v>
      </c>
      <c r="V231" s="170">
        <f t="shared" si="156"/>
        <v>200</v>
      </c>
      <c r="W231" s="170">
        <f t="shared" si="156"/>
        <v>25000</v>
      </c>
      <c r="X231" s="170">
        <f t="shared" si="156"/>
        <v>25000</v>
      </c>
      <c r="Y231" s="170">
        <f t="shared" si="156"/>
        <v>30000</v>
      </c>
      <c r="Z231" s="170">
        <f t="shared" si="156"/>
        <v>30000</v>
      </c>
      <c r="AA231" s="170">
        <f t="shared" si="156"/>
        <v>30000</v>
      </c>
      <c r="AB231" s="170">
        <f t="shared" si="156"/>
        <v>15498.58</v>
      </c>
      <c r="AC231" s="170">
        <f t="shared" si="156"/>
        <v>30000</v>
      </c>
      <c r="AD231" s="170">
        <f t="shared" si="156"/>
        <v>45000</v>
      </c>
      <c r="AE231" s="170">
        <f t="shared" si="156"/>
        <v>0</v>
      </c>
      <c r="AF231" s="170">
        <f t="shared" si="156"/>
        <v>0</v>
      </c>
      <c r="AG231" s="170">
        <f t="shared" si="156"/>
        <v>45000</v>
      </c>
      <c r="AH231" s="170">
        <f t="shared" si="156"/>
        <v>28479.629999999997</v>
      </c>
      <c r="AI231" s="170">
        <f t="shared" si="156"/>
        <v>45000</v>
      </c>
      <c r="AJ231" s="170">
        <f t="shared" si="156"/>
        <v>12998.7</v>
      </c>
      <c r="AK231" s="287">
        <f t="shared" si="126"/>
        <v>28.885999999999999</v>
      </c>
    </row>
    <row r="232" spans="1:37">
      <c r="A232" s="166"/>
      <c r="B232" s="167"/>
      <c r="C232" s="167"/>
      <c r="D232" s="167"/>
      <c r="E232" s="167"/>
      <c r="F232" s="167"/>
      <c r="G232" s="167"/>
      <c r="H232" s="167"/>
      <c r="I232" s="173" t="s">
        <v>196</v>
      </c>
      <c r="J232" s="174"/>
      <c r="K232" s="175" t="e">
        <f>SUM(#REF!)</f>
        <v>#REF!</v>
      </c>
      <c r="L232" s="175" t="e">
        <f>SUM(#REF!)</f>
        <v>#REF!</v>
      </c>
      <c r="M232" s="175" t="e">
        <f>SUM(#REF!)</f>
        <v>#REF!</v>
      </c>
      <c r="N232" s="175">
        <f t="shared" si="156"/>
        <v>16000</v>
      </c>
      <c r="O232" s="175">
        <f t="shared" si="156"/>
        <v>16000</v>
      </c>
      <c r="P232" s="175">
        <f t="shared" si="156"/>
        <v>25000</v>
      </c>
      <c r="Q232" s="175">
        <f t="shared" si="156"/>
        <v>25000</v>
      </c>
      <c r="R232" s="175">
        <f t="shared" si="156"/>
        <v>16786.14</v>
      </c>
      <c r="S232" s="175">
        <f t="shared" si="156"/>
        <v>25000</v>
      </c>
      <c r="T232" s="175">
        <f t="shared" si="156"/>
        <v>16422</v>
      </c>
      <c r="U232" s="175">
        <f t="shared" si="156"/>
        <v>0</v>
      </c>
      <c r="V232" s="175">
        <f t="shared" si="156"/>
        <v>200</v>
      </c>
      <c r="W232" s="175">
        <f t="shared" si="156"/>
        <v>25000</v>
      </c>
      <c r="X232" s="175">
        <f t="shared" si="156"/>
        <v>25000</v>
      </c>
      <c r="Y232" s="175">
        <f t="shared" si="156"/>
        <v>30000</v>
      </c>
      <c r="Z232" s="175">
        <f t="shared" si="156"/>
        <v>30000</v>
      </c>
      <c r="AA232" s="175">
        <f t="shared" si="156"/>
        <v>30000</v>
      </c>
      <c r="AB232" s="175">
        <f t="shared" si="156"/>
        <v>15498.58</v>
      </c>
      <c r="AC232" s="175">
        <f t="shared" si="156"/>
        <v>30000</v>
      </c>
      <c r="AD232" s="175">
        <f t="shared" si="156"/>
        <v>45000</v>
      </c>
      <c r="AE232" s="175">
        <f t="shared" si="156"/>
        <v>0</v>
      </c>
      <c r="AF232" s="175">
        <f t="shared" si="156"/>
        <v>0</v>
      </c>
      <c r="AG232" s="175">
        <f t="shared" si="156"/>
        <v>45000</v>
      </c>
      <c r="AH232" s="175">
        <f t="shared" si="156"/>
        <v>28479.629999999997</v>
      </c>
      <c r="AI232" s="175">
        <f t="shared" si="156"/>
        <v>45000</v>
      </c>
      <c r="AJ232" s="175">
        <f t="shared" si="156"/>
        <v>12998.7</v>
      </c>
      <c r="AK232" s="287">
        <f t="shared" si="126"/>
        <v>28.885999999999999</v>
      </c>
    </row>
    <row r="233" spans="1:37">
      <c r="A233" s="155"/>
      <c r="B233" s="156"/>
      <c r="C233" s="156"/>
      <c r="D233" s="156"/>
      <c r="E233" s="156"/>
      <c r="F233" s="156"/>
      <c r="G233" s="156"/>
      <c r="H233" s="156"/>
      <c r="I233" s="150">
        <v>3</v>
      </c>
      <c r="J233" s="96" t="s">
        <v>9</v>
      </c>
      <c r="K233" s="87"/>
      <c r="L233" s="87"/>
      <c r="M233" s="87"/>
      <c r="N233" s="87">
        <f>SUM(N234+N241)</f>
        <v>16000</v>
      </c>
      <c r="O233" s="87">
        <f>SUM(O234+O241)</f>
        <v>16000</v>
      </c>
      <c r="P233" s="87">
        <f>SUM(P234)</f>
        <v>25000</v>
      </c>
      <c r="Q233" s="87">
        <f>SUM(Q234)</f>
        <v>25000</v>
      </c>
      <c r="R233" s="87">
        <f>SUM(R234+R241)</f>
        <v>16786.14</v>
      </c>
      <c r="S233" s="87">
        <f>SUM(S234+S241)</f>
        <v>25000</v>
      </c>
      <c r="T233" s="87">
        <f>SUM(T234+T241)</f>
        <v>16422</v>
      </c>
      <c r="U233" s="87">
        <f t="shared" ref="U233:AJ233" si="157">SUM(U234+U241)</f>
        <v>0</v>
      </c>
      <c r="V233" s="87">
        <f t="shared" si="157"/>
        <v>200</v>
      </c>
      <c r="W233" s="87">
        <f t="shared" si="157"/>
        <v>25000</v>
      </c>
      <c r="X233" s="87">
        <f t="shared" si="157"/>
        <v>25000</v>
      </c>
      <c r="Y233" s="87">
        <f t="shared" si="157"/>
        <v>30000</v>
      </c>
      <c r="Z233" s="87">
        <f t="shared" si="157"/>
        <v>30000</v>
      </c>
      <c r="AA233" s="87">
        <f t="shared" si="157"/>
        <v>30000</v>
      </c>
      <c r="AB233" s="87">
        <f t="shared" si="157"/>
        <v>15498.58</v>
      </c>
      <c r="AC233" s="87">
        <f t="shared" si="157"/>
        <v>30000</v>
      </c>
      <c r="AD233" s="87">
        <f t="shared" si="157"/>
        <v>45000</v>
      </c>
      <c r="AE233" s="87">
        <f t="shared" si="157"/>
        <v>0</v>
      </c>
      <c r="AF233" s="87">
        <f t="shared" si="157"/>
        <v>0</v>
      </c>
      <c r="AG233" s="87">
        <f t="shared" si="157"/>
        <v>45000</v>
      </c>
      <c r="AH233" s="87">
        <f t="shared" si="157"/>
        <v>28479.629999999997</v>
      </c>
      <c r="AI233" s="87">
        <f t="shared" si="157"/>
        <v>45000</v>
      </c>
      <c r="AJ233" s="87">
        <f t="shared" si="157"/>
        <v>12998.7</v>
      </c>
      <c r="AK233" s="287">
        <f t="shared" si="126"/>
        <v>28.885999999999999</v>
      </c>
    </row>
    <row r="234" spans="1:37">
      <c r="A234" s="151"/>
      <c r="B234" s="152"/>
      <c r="C234" s="149"/>
      <c r="D234" s="149"/>
      <c r="E234" s="149"/>
      <c r="F234" s="149"/>
      <c r="G234" s="149"/>
      <c r="H234" s="149"/>
      <c r="I234" s="150">
        <v>37</v>
      </c>
      <c r="J234" s="96" t="s">
        <v>79</v>
      </c>
      <c r="K234" s="79">
        <f t="shared" ref="K234:AE235" si="158">SUM(K235)</f>
        <v>25650</v>
      </c>
      <c r="L234" s="79">
        <f t="shared" si="158"/>
        <v>40000</v>
      </c>
      <c r="M234" s="79">
        <f t="shared" si="158"/>
        <v>40000</v>
      </c>
      <c r="N234" s="79">
        <f t="shared" si="158"/>
        <v>16000</v>
      </c>
      <c r="O234" s="79">
        <f t="shared" si="158"/>
        <v>16000</v>
      </c>
      <c r="P234" s="79">
        <f t="shared" si="158"/>
        <v>25000</v>
      </c>
      <c r="Q234" s="79">
        <f t="shared" si="158"/>
        <v>25000</v>
      </c>
      <c r="R234" s="79">
        <f t="shared" si="158"/>
        <v>14665.8</v>
      </c>
      <c r="S234" s="79">
        <f t="shared" si="158"/>
        <v>25000</v>
      </c>
      <c r="T234" s="79">
        <f t="shared" si="158"/>
        <v>16422</v>
      </c>
      <c r="U234" s="79">
        <f t="shared" si="158"/>
        <v>0</v>
      </c>
      <c r="V234" s="79">
        <f t="shared" si="158"/>
        <v>200</v>
      </c>
      <c r="W234" s="79">
        <f t="shared" si="158"/>
        <v>25000</v>
      </c>
      <c r="X234" s="79">
        <f t="shared" si="158"/>
        <v>25000</v>
      </c>
      <c r="Y234" s="79">
        <f t="shared" si="158"/>
        <v>30000</v>
      </c>
      <c r="Z234" s="79">
        <f t="shared" si="158"/>
        <v>30000</v>
      </c>
      <c r="AA234" s="79">
        <f t="shared" si="158"/>
        <v>30000</v>
      </c>
      <c r="AB234" s="79">
        <f t="shared" si="158"/>
        <v>15498.58</v>
      </c>
      <c r="AC234" s="79">
        <f t="shared" si="158"/>
        <v>30000</v>
      </c>
      <c r="AD234" s="79">
        <f t="shared" si="158"/>
        <v>45000</v>
      </c>
      <c r="AE234" s="79">
        <f t="shared" si="158"/>
        <v>0</v>
      </c>
      <c r="AF234" s="79">
        <f t="shared" ref="AF234:AJ234" si="159">SUM(AF235)</f>
        <v>0</v>
      </c>
      <c r="AG234" s="79">
        <f t="shared" si="159"/>
        <v>45000</v>
      </c>
      <c r="AH234" s="79">
        <f t="shared" si="159"/>
        <v>28479.629999999997</v>
      </c>
      <c r="AI234" s="79">
        <f t="shared" si="159"/>
        <v>45000</v>
      </c>
      <c r="AJ234" s="79">
        <f t="shared" si="159"/>
        <v>12998.7</v>
      </c>
      <c r="AK234" s="287">
        <f t="shared" si="126"/>
        <v>28.885999999999999</v>
      </c>
    </row>
    <row r="235" spans="1:37">
      <c r="A235" s="85"/>
      <c r="B235" s="142" t="s">
        <v>85</v>
      </c>
      <c r="C235" s="82"/>
      <c r="D235" s="82"/>
      <c r="E235" s="82"/>
      <c r="F235" s="82"/>
      <c r="G235" s="82"/>
      <c r="H235" s="82"/>
      <c r="I235" s="77">
        <v>372</v>
      </c>
      <c r="J235" s="78" t="s">
        <v>197</v>
      </c>
      <c r="K235" s="63">
        <f t="shared" si="158"/>
        <v>25650</v>
      </c>
      <c r="L235" s="63">
        <f t="shared" si="158"/>
        <v>40000</v>
      </c>
      <c r="M235" s="63">
        <f t="shared" si="158"/>
        <v>40000</v>
      </c>
      <c r="N235" s="63">
        <f t="shared" ref="N235:AB235" si="160">SUM(N236:N237)</f>
        <v>16000</v>
      </c>
      <c r="O235" s="63">
        <f t="shared" si="160"/>
        <v>16000</v>
      </c>
      <c r="P235" s="63">
        <f t="shared" si="160"/>
        <v>25000</v>
      </c>
      <c r="Q235" s="63">
        <f t="shared" si="160"/>
        <v>25000</v>
      </c>
      <c r="R235" s="63">
        <f t="shared" si="160"/>
        <v>14665.8</v>
      </c>
      <c r="S235" s="63">
        <f t="shared" si="160"/>
        <v>25000</v>
      </c>
      <c r="T235" s="63">
        <f t="shared" si="160"/>
        <v>16422</v>
      </c>
      <c r="U235" s="63">
        <f t="shared" si="160"/>
        <v>0</v>
      </c>
      <c r="V235" s="63">
        <f t="shared" si="160"/>
        <v>200</v>
      </c>
      <c r="W235" s="63">
        <f t="shared" si="160"/>
        <v>25000</v>
      </c>
      <c r="X235" s="63">
        <f t="shared" si="160"/>
        <v>25000</v>
      </c>
      <c r="Y235" s="63">
        <f t="shared" si="160"/>
        <v>30000</v>
      </c>
      <c r="Z235" s="63">
        <f t="shared" ref="Z235" si="161">SUM(Z236:Z237)</f>
        <v>30000</v>
      </c>
      <c r="AA235" s="63">
        <f t="shared" si="160"/>
        <v>30000</v>
      </c>
      <c r="AB235" s="63">
        <f t="shared" si="160"/>
        <v>15498.58</v>
      </c>
      <c r="AC235" s="63">
        <f t="shared" ref="AC235:AJ235" si="162">SUM(AC236:AC237)</f>
        <v>30000</v>
      </c>
      <c r="AD235" s="63">
        <f t="shared" si="162"/>
        <v>45000</v>
      </c>
      <c r="AE235" s="63">
        <f t="shared" si="162"/>
        <v>0</v>
      </c>
      <c r="AF235" s="63">
        <f t="shared" si="162"/>
        <v>0</v>
      </c>
      <c r="AG235" s="63">
        <f t="shared" si="162"/>
        <v>45000</v>
      </c>
      <c r="AH235" s="63">
        <f t="shared" si="162"/>
        <v>28479.629999999997</v>
      </c>
      <c r="AI235" s="63">
        <f t="shared" si="162"/>
        <v>45000</v>
      </c>
      <c r="AJ235" s="63">
        <f t="shared" si="162"/>
        <v>12998.7</v>
      </c>
      <c r="AK235" s="287">
        <f t="shared" si="126"/>
        <v>28.885999999999999</v>
      </c>
    </row>
    <row r="236" spans="1:37">
      <c r="A236" s="85"/>
      <c r="B236" s="142"/>
      <c r="C236" s="82"/>
      <c r="D236" s="82"/>
      <c r="E236" s="82"/>
      <c r="F236" s="82"/>
      <c r="G236" s="82"/>
      <c r="H236" s="82"/>
      <c r="I236" s="77">
        <v>37211</v>
      </c>
      <c r="J236" s="78" t="s">
        <v>236</v>
      </c>
      <c r="K236" s="63">
        <v>25650</v>
      </c>
      <c r="L236" s="63">
        <v>40000</v>
      </c>
      <c r="M236" s="63">
        <v>40000</v>
      </c>
      <c r="N236" s="63">
        <v>6000</v>
      </c>
      <c r="O236" s="63">
        <v>6000</v>
      </c>
      <c r="P236" s="63">
        <v>10000</v>
      </c>
      <c r="Q236" s="63">
        <v>10000</v>
      </c>
      <c r="R236" s="63">
        <v>4289</v>
      </c>
      <c r="S236" s="63">
        <v>10000</v>
      </c>
      <c r="T236" s="63">
        <v>2847</v>
      </c>
      <c r="U236" s="63"/>
      <c r="V236" s="76">
        <f t="shared" si="94"/>
        <v>100</v>
      </c>
      <c r="W236" s="62">
        <v>10000</v>
      </c>
      <c r="X236" s="75">
        <v>10000</v>
      </c>
      <c r="Y236" s="75">
        <v>15000</v>
      </c>
      <c r="Z236" s="75">
        <v>10000</v>
      </c>
      <c r="AA236" s="75">
        <v>15000</v>
      </c>
      <c r="AB236" s="75"/>
      <c r="AC236" s="75">
        <v>15000</v>
      </c>
      <c r="AD236" s="75">
        <v>15000</v>
      </c>
      <c r="AE236" s="75"/>
      <c r="AF236" s="75"/>
      <c r="AG236" s="88">
        <f>SUM(AD236+AE236-AF236)</f>
        <v>15000</v>
      </c>
      <c r="AH236" s="75">
        <v>14980.98</v>
      </c>
      <c r="AI236" s="75">
        <v>15000</v>
      </c>
      <c r="AJ236" s="22">
        <v>0</v>
      </c>
      <c r="AK236" s="287">
        <f t="shared" si="126"/>
        <v>0</v>
      </c>
    </row>
    <row r="237" spans="1:37">
      <c r="A237" s="85"/>
      <c r="B237" s="142"/>
      <c r="C237" s="82"/>
      <c r="D237" s="82"/>
      <c r="E237" s="82"/>
      <c r="F237" s="82"/>
      <c r="G237" s="82"/>
      <c r="H237" s="82"/>
      <c r="I237" s="77">
        <v>37211</v>
      </c>
      <c r="J237" s="78" t="s">
        <v>237</v>
      </c>
      <c r="K237" s="63"/>
      <c r="L237" s="63"/>
      <c r="M237" s="63"/>
      <c r="N237" s="63">
        <v>10000</v>
      </c>
      <c r="O237" s="63">
        <v>10000</v>
      </c>
      <c r="P237" s="63">
        <v>15000</v>
      </c>
      <c r="Q237" s="63">
        <v>15000</v>
      </c>
      <c r="R237" s="63">
        <v>10376.799999999999</v>
      </c>
      <c r="S237" s="63">
        <v>15000</v>
      </c>
      <c r="T237" s="63">
        <v>13575</v>
      </c>
      <c r="U237" s="63"/>
      <c r="V237" s="76">
        <f t="shared" si="94"/>
        <v>100</v>
      </c>
      <c r="W237" s="62">
        <v>15000</v>
      </c>
      <c r="X237" s="75">
        <v>15000</v>
      </c>
      <c r="Y237" s="75">
        <v>15000</v>
      </c>
      <c r="Z237" s="75">
        <v>20000</v>
      </c>
      <c r="AA237" s="75">
        <v>15000</v>
      </c>
      <c r="AB237" s="75">
        <v>15498.58</v>
      </c>
      <c r="AC237" s="75">
        <v>15000</v>
      </c>
      <c r="AD237" s="75">
        <v>30000</v>
      </c>
      <c r="AE237" s="75"/>
      <c r="AF237" s="75"/>
      <c r="AG237" s="88">
        <f>SUM(AD237+AE237-AF237)</f>
        <v>30000</v>
      </c>
      <c r="AH237" s="75">
        <v>13498.65</v>
      </c>
      <c r="AI237" s="75">
        <v>30000</v>
      </c>
      <c r="AJ237" s="22">
        <v>12998.7</v>
      </c>
      <c r="AK237" s="287">
        <f t="shared" si="126"/>
        <v>43.329000000000001</v>
      </c>
    </row>
    <row r="238" spans="1:37" hidden="1">
      <c r="A238" s="41" t="s">
        <v>276</v>
      </c>
      <c r="B238" s="42"/>
      <c r="C238" s="43"/>
      <c r="D238" s="43"/>
      <c r="E238" s="43"/>
      <c r="F238" s="43"/>
      <c r="G238" s="43"/>
      <c r="H238" s="43"/>
      <c r="I238" s="57" t="s">
        <v>274</v>
      </c>
      <c r="J238" s="42"/>
      <c r="K238" s="43"/>
      <c r="L238" s="43"/>
      <c r="M238" s="43"/>
      <c r="N238" s="43"/>
      <c r="O238" s="43"/>
      <c r="P238" s="64">
        <f t="shared" ref="P238:V240" si="163">SUM(P239)</f>
        <v>400000</v>
      </c>
      <c r="Q238" s="64">
        <f t="shared" si="163"/>
        <v>400000</v>
      </c>
      <c r="R238" s="64">
        <f t="shared" si="163"/>
        <v>2120.34</v>
      </c>
      <c r="S238" s="64">
        <f t="shared" si="163"/>
        <v>0</v>
      </c>
      <c r="T238" s="64">
        <f t="shared" si="163"/>
        <v>0</v>
      </c>
      <c r="U238" s="64">
        <f t="shared" si="163"/>
        <v>0</v>
      </c>
      <c r="V238" s="64">
        <f t="shared" si="163"/>
        <v>0</v>
      </c>
      <c r="W238" s="64"/>
      <c r="X238" s="75"/>
      <c r="Y238" s="75"/>
      <c r="Z238" s="75"/>
      <c r="AA238" s="75">
        <v>0</v>
      </c>
      <c r="AB238" s="75"/>
      <c r="AC238" s="75">
        <v>0</v>
      </c>
      <c r="AD238" s="75"/>
      <c r="AE238" s="75"/>
      <c r="AF238" s="75"/>
      <c r="AG238" s="88">
        <f t="shared" ref="AG238:AG243" si="164">SUM(AC238+AE238-AF238)</f>
        <v>0</v>
      </c>
      <c r="AH238" s="75"/>
      <c r="AI238" s="75"/>
      <c r="AJ238" s="22"/>
      <c r="AK238" s="287" t="e">
        <f t="shared" si="126"/>
        <v>#DIV/0!</v>
      </c>
    </row>
    <row r="239" spans="1:37" hidden="1">
      <c r="A239" s="44"/>
      <c r="B239" s="45"/>
      <c r="C239" s="46"/>
      <c r="D239" s="46"/>
      <c r="E239" s="46"/>
      <c r="F239" s="46"/>
      <c r="G239" s="46"/>
      <c r="H239" s="46"/>
      <c r="I239" s="58" t="s">
        <v>275</v>
      </c>
      <c r="J239" s="45"/>
      <c r="K239" s="46"/>
      <c r="L239" s="46"/>
      <c r="M239" s="46"/>
      <c r="N239" s="46"/>
      <c r="O239" s="46"/>
      <c r="P239" s="65">
        <f t="shared" si="163"/>
        <v>400000</v>
      </c>
      <c r="Q239" s="65">
        <f t="shared" si="163"/>
        <v>400000</v>
      </c>
      <c r="R239" s="65">
        <f t="shared" si="163"/>
        <v>2120.34</v>
      </c>
      <c r="S239" s="65">
        <f t="shared" si="163"/>
        <v>0</v>
      </c>
      <c r="T239" s="65">
        <f t="shared" si="163"/>
        <v>0</v>
      </c>
      <c r="U239" s="65">
        <f t="shared" si="163"/>
        <v>0</v>
      </c>
      <c r="V239" s="65">
        <f t="shared" si="163"/>
        <v>0</v>
      </c>
      <c r="W239" s="65"/>
      <c r="X239" s="75"/>
      <c r="Y239" s="75"/>
      <c r="Z239" s="75"/>
      <c r="AA239" s="75">
        <v>0</v>
      </c>
      <c r="AB239" s="75"/>
      <c r="AC239" s="75">
        <v>0</v>
      </c>
      <c r="AD239" s="75"/>
      <c r="AE239" s="75"/>
      <c r="AF239" s="75"/>
      <c r="AG239" s="88">
        <f t="shared" si="164"/>
        <v>0</v>
      </c>
      <c r="AH239" s="75"/>
      <c r="AI239" s="75"/>
      <c r="AJ239" s="22"/>
      <c r="AK239" s="287" t="e">
        <f t="shared" si="126"/>
        <v>#DIV/0!</v>
      </c>
    </row>
    <row r="240" spans="1:37" hidden="1">
      <c r="A240" s="151"/>
      <c r="B240" s="152"/>
      <c r="C240" s="149"/>
      <c r="D240" s="149"/>
      <c r="E240" s="149"/>
      <c r="F240" s="149"/>
      <c r="G240" s="149"/>
      <c r="H240" s="149"/>
      <c r="I240" s="150">
        <v>3</v>
      </c>
      <c r="J240" s="96" t="s">
        <v>9</v>
      </c>
      <c r="K240" s="79"/>
      <c r="L240" s="79"/>
      <c r="M240" s="79"/>
      <c r="N240" s="79"/>
      <c r="O240" s="79"/>
      <c r="P240" s="79">
        <f t="shared" si="163"/>
        <v>400000</v>
      </c>
      <c r="Q240" s="79">
        <f t="shared" si="163"/>
        <v>400000</v>
      </c>
      <c r="R240" s="79">
        <f t="shared" si="163"/>
        <v>2120.34</v>
      </c>
      <c r="S240" s="79">
        <f t="shared" si="163"/>
        <v>0</v>
      </c>
      <c r="T240" s="79">
        <f t="shared" si="163"/>
        <v>0</v>
      </c>
      <c r="U240" s="79">
        <f t="shared" si="163"/>
        <v>0</v>
      </c>
      <c r="V240" s="76">
        <f t="shared" si="94"/>
        <v>0</v>
      </c>
      <c r="W240" s="76"/>
      <c r="X240" s="153"/>
      <c r="Y240" s="153"/>
      <c r="Z240" s="153"/>
      <c r="AA240" s="153">
        <v>0</v>
      </c>
      <c r="AB240" s="153"/>
      <c r="AC240" s="153">
        <v>0</v>
      </c>
      <c r="AD240" s="153"/>
      <c r="AE240" s="153"/>
      <c r="AF240" s="153"/>
      <c r="AG240" s="88">
        <f t="shared" si="164"/>
        <v>0</v>
      </c>
      <c r="AH240" s="75"/>
      <c r="AI240" s="75"/>
      <c r="AJ240" s="22"/>
      <c r="AK240" s="287" t="e">
        <f t="shared" si="126"/>
        <v>#DIV/0!</v>
      </c>
    </row>
    <row r="241" spans="1:37" hidden="1">
      <c r="A241" s="151"/>
      <c r="B241" s="152"/>
      <c r="C241" s="149"/>
      <c r="D241" s="149"/>
      <c r="E241" s="149"/>
      <c r="F241" s="149"/>
      <c r="G241" s="149"/>
      <c r="H241" s="149"/>
      <c r="I241" s="150">
        <v>38</v>
      </c>
      <c r="J241" s="96" t="s">
        <v>20</v>
      </c>
      <c r="K241" s="79"/>
      <c r="L241" s="79"/>
      <c r="M241" s="79"/>
      <c r="N241" s="79"/>
      <c r="O241" s="79"/>
      <c r="P241" s="79">
        <f>SUM(P243)</f>
        <v>400000</v>
      </c>
      <c r="Q241" s="79">
        <f>SUM(Q243)</f>
        <v>400000</v>
      </c>
      <c r="R241" s="79">
        <f>SUM(R243)</f>
        <v>2120.34</v>
      </c>
      <c r="S241" s="79">
        <f>SUM(S243)</f>
        <v>0</v>
      </c>
      <c r="T241" s="79">
        <f>SUM(T243)</f>
        <v>0</v>
      </c>
      <c r="U241" s="79">
        <v>0</v>
      </c>
      <c r="V241" s="76">
        <f t="shared" si="94"/>
        <v>0</v>
      </c>
      <c r="W241" s="76"/>
      <c r="X241" s="153"/>
      <c r="Y241" s="153"/>
      <c r="Z241" s="153"/>
      <c r="AA241" s="153">
        <v>0</v>
      </c>
      <c r="AB241" s="153"/>
      <c r="AC241" s="153">
        <v>0</v>
      </c>
      <c r="AD241" s="153"/>
      <c r="AE241" s="153"/>
      <c r="AF241" s="153"/>
      <c r="AG241" s="88">
        <f t="shared" si="164"/>
        <v>0</v>
      </c>
      <c r="AH241" s="75"/>
      <c r="AI241" s="75"/>
      <c r="AJ241" s="22"/>
      <c r="AK241" s="287" t="e">
        <f t="shared" si="126"/>
        <v>#DIV/0!</v>
      </c>
    </row>
    <row r="242" spans="1:37" hidden="1">
      <c r="A242" s="85"/>
      <c r="B242" s="142"/>
      <c r="C242" s="82"/>
      <c r="D242" s="82"/>
      <c r="E242" s="82"/>
      <c r="F242" s="82"/>
      <c r="G242" s="82"/>
      <c r="H242" s="82"/>
      <c r="I242" s="77">
        <v>382</v>
      </c>
      <c r="J242" s="78" t="s">
        <v>214</v>
      </c>
      <c r="K242" s="63"/>
      <c r="L242" s="63"/>
      <c r="M242" s="63"/>
      <c r="N242" s="63"/>
      <c r="O242" s="63"/>
      <c r="P242" s="63">
        <f>SUM(P243)</f>
        <v>400000</v>
      </c>
      <c r="Q242" s="63">
        <f>SUM(Q243)</f>
        <v>400000</v>
      </c>
      <c r="R242" s="63">
        <f>SUM(R243)</f>
        <v>2120.34</v>
      </c>
      <c r="S242" s="63">
        <f>SUM(S243)</f>
        <v>0</v>
      </c>
      <c r="T242" s="63">
        <f>SUM(T243)</f>
        <v>0</v>
      </c>
      <c r="U242" s="63"/>
      <c r="V242" s="76">
        <f t="shared" si="94"/>
        <v>0</v>
      </c>
      <c r="W242" s="62"/>
      <c r="X242" s="75"/>
      <c r="Y242" s="75"/>
      <c r="Z242" s="75"/>
      <c r="AA242" s="75">
        <v>0</v>
      </c>
      <c r="AB242" s="75"/>
      <c r="AC242" s="75">
        <v>0</v>
      </c>
      <c r="AD242" s="75"/>
      <c r="AE242" s="75"/>
      <c r="AF242" s="75"/>
      <c r="AG242" s="88">
        <f t="shared" si="164"/>
        <v>0</v>
      </c>
      <c r="AH242" s="75"/>
      <c r="AI242" s="75"/>
      <c r="AJ242" s="22"/>
      <c r="AK242" s="287" t="e">
        <f t="shared" si="126"/>
        <v>#DIV/0!</v>
      </c>
    </row>
    <row r="243" spans="1:37" hidden="1">
      <c r="A243" s="85"/>
      <c r="B243" s="142"/>
      <c r="C243" s="82"/>
      <c r="D243" s="82"/>
      <c r="E243" s="82"/>
      <c r="F243" s="82"/>
      <c r="G243" s="82"/>
      <c r="H243" s="82"/>
      <c r="I243" s="77">
        <v>38221</v>
      </c>
      <c r="J243" s="78" t="s">
        <v>273</v>
      </c>
      <c r="K243" s="63"/>
      <c r="L243" s="63"/>
      <c r="M243" s="63"/>
      <c r="N243" s="63"/>
      <c r="O243" s="63"/>
      <c r="P243" s="63">
        <v>400000</v>
      </c>
      <c r="Q243" s="63">
        <v>400000</v>
      </c>
      <c r="R243" s="63">
        <v>2120.34</v>
      </c>
      <c r="S243" s="63"/>
      <c r="T243" s="63"/>
      <c r="U243" s="63"/>
      <c r="V243" s="76">
        <f t="shared" si="94"/>
        <v>0</v>
      </c>
      <c r="W243" s="62"/>
      <c r="X243" s="75"/>
      <c r="Y243" s="75"/>
      <c r="Z243" s="75"/>
      <c r="AA243" s="75">
        <v>0</v>
      </c>
      <c r="AB243" s="75"/>
      <c r="AC243" s="75">
        <v>0</v>
      </c>
      <c r="AD243" s="75"/>
      <c r="AE243" s="75"/>
      <c r="AF243" s="75"/>
      <c r="AG243" s="88">
        <f t="shared" si="164"/>
        <v>0</v>
      </c>
      <c r="AH243" s="75"/>
      <c r="AI243" s="75"/>
      <c r="AJ243" s="22"/>
      <c r="AK243" s="287" t="e">
        <f t="shared" si="126"/>
        <v>#DIV/0!</v>
      </c>
    </row>
    <row r="244" spans="1:37">
      <c r="A244" s="171" t="s">
        <v>500</v>
      </c>
      <c r="B244" s="178"/>
      <c r="C244" s="167"/>
      <c r="D244" s="167"/>
      <c r="E244" s="167"/>
      <c r="F244" s="167"/>
      <c r="G244" s="167"/>
      <c r="H244" s="167"/>
      <c r="I244" s="179" t="s">
        <v>29</v>
      </c>
      <c r="J244" s="180" t="s">
        <v>201</v>
      </c>
      <c r="K244" s="181">
        <f t="shared" ref="K244:AE246" si="165">SUM(K245)</f>
        <v>10000</v>
      </c>
      <c r="L244" s="181">
        <f t="shared" si="165"/>
        <v>20000</v>
      </c>
      <c r="M244" s="181">
        <f t="shared" si="165"/>
        <v>20000</v>
      </c>
      <c r="N244" s="181">
        <f t="shared" si="165"/>
        <v>3000</v>
      </c>
      <c r="O244" s="181">
        <f t="shared" si="165"/>
        <v>3000</v>
      </c>
      <c r="P244" s="181">
        <f t="shared" si="165"/>
        <v>3000</v>
      </c>
      <c r="Q244" s="181">
        <f t="shared" si="165"/>
        <v>3000</v>
      </c>
      <c r="R244" s="181">
        <f t="shared" si="165"/>
        <v>0</v>
      </c>
      <c r="S244" s="181">
        <f t="shared" si="165"/>
        <v>3000</v>
      </c>
      <c r="T244" s="181">
        <f t="shared" si="165"/>
        <v>0</v>
      </c>
      <c r="U244" s="181">
        <f t="shared" si="165"/>
        <v>0</v>
      </c>
      <c r="V244" s="181">
        <f t="shared" si="165"/>
        <v>100</v>
      </c>
      <c r="W244" s="181">
        <f t="shared" si="165"/>
        <v>3000</v>
      </c>
      <c r="X244" s="181">
        <f t="shared" si="165"/>
        <v>3000</v>
      </c>
      <c r="Y244" s="181">
        <f t="shared" si="165"/>
        <v>3000</v>
      </c>
      <c r="Z244" s="181">
        <f t="shared" si="165"/>
        <v>3000</v>
      </c>
      <c r="AA244" s="181">
        <f t="shared" si="165"/>
        <v>22000</v>
      </c>
      <c r="AB244" s="181">
        <f t="shared" si="165"/>
        <v>0</v>
      </c>
      <c r="AC244" s="181">
        <f t="shared" si="165"/>
        <v>22000</v>
      </c>
      <c r="AD244" s="181">
        <f t="shared" si="165"/>
        <v>22000</v>
      </c>
      <c r="AE244" s="181">
        <f t="shared" si="165"/>
        <v>0</v>
      </c>
      <c r="AF244" s="181">
        <f t="shared" ref="AF244:AJ246" si="166">SUM(AF245)</f>
        <v>0</v>
      </c>
      <c r="AG244" s="181">
        <f t="shared" si="166"/>
        <v>22000</v>
      </c>
      <c r="AH244" s="181">
        <f t="shared" si="166"/>
        <v>10836.89</v>
      </c>
      <c r="AI244" s="181">
        <f t="shared" si="166"/>
        <v>10000</v>
      </c>
      <c r="AJ244" s="181">
        <f t="shared" si="166"/>
        <v>10000</v>
      </c>
      <c r="AK244" s="287">
        <f t="shared" si="126"/>
        <v>100</v>
      </c>
    </row>
    <row r="245" spans="1:37">
      <c r="A245" s="171"/>
      <c r="B245" s="178"/>
      <c r="C245" s="167"/>
      <c r="D245" s="167"/>
      <c r="E245" s="167"/>
      <c r="F245" s="167"/>
      <c r="G245" s="167"/>
      <c r="H245" s="167"/>
      <c r="I245" s="179" t="s">
        <v>196</v>
      </c>
      <c r="J245" s="180"/>
      <c r="K245" s="181">
        <f t="shared" si="165"/>
        <v>10000</v>
      </c>
      <c r="L245" s="181">
        <f t="shared" si="165"/>
        <v>20000</v>
      </c>
      <c r="M245" s="181">
        <f t="shared" si="165"/>
        <v>20000</v>
      </c>
      <c r="N245" s="181">
        <f t="shared" si="165"/>
        <v>3000</v>
      </c>
      <c r="O245" s="181">
        <f t="shared" si="165"/>
        <v>3000</v>
      </c>
      <c r="P245" s="181">
        <f t="shared" si="165"/>
        <v>3000</v>
      </c>
      <c r="Q245" s="181">
        <f t="shared" si="165"/>
        <v>3000</v>
      </c>
      <c r="R245" s="181">
        <f t="shared" si="165"/>
        <v>0</v>
      </c>
      <c r="S245" s="181">
        <f t="shared" si="165"/>
        <v>3000</v>
      </c>
      <c r="T245" s="181">
        <f t="shared" si="165"/>
        <v>0</v>
      </c>
      <c r="U245" s="181">
        <f t="shared" si="165"/>
        <v>0</v>
      </c>
      <c r="V245" s="181">
        <f t="shared" si="165"/>
        <v>100</v>
      </c>
      <c r="W245" s="181">
        <f t="shared" si="165"/>
        <v>3000</v>
      </c>
      <c r="X245" s="181">
        <f t="shared" si="165"/>
        <v>3000</v>
      </c>
      <c r="Y245" s="181">
        <f t="shared" si="165"/>
        <v>3000</v>
      </c>
      <c r="Z245" s="181">
        <f t="shared" si="165"/>
        <v>3000</v>
      </c>
      <c r="AA245" s="181">
        <f t="shared" si="165"/>
        <v>22000</v>
      </c>
      <c r="AB245" s="181">
        <f t="shared" si="165"/>
        <v>0</v>
      </c>
      <c r="AC245" s="181">
        <f t="shared" si="165"/>
        <v>22000</v>
      </c>
      <c r="AD245" s="181">
        <f t="shared" si="165"/>
        <v>22000</v>
      </c>
      <c r="AE245" s="181">
        <f t="shared" si="165"/>
        <v>0</v>
      </c>
      <c r="AF245" s="181">
        <f t="shared" si="166"/>
        <v>0</v>
      </c>
      <c r="AG245" s="181">
        <f t="shared" si="166"/>
        <v>22000</v>
      </c>
      <c r="AH245" s="181">
        <f t="shared" si="166"/>
        <v>10836.89</v>
      </c>
      <c r="AI245" s="181">
        <f t="shared" si="166"/>
        <v>10000</v>
      </c>
      <c r="AJ245" s="181">
        <f t="shared" si="166"/>
        <v>10000</v>
      </c>
      <c r="AK245" s="287">
        <f t="shared" si="126"/>
        <v>100</v>
      </c>
    </row>
    <row r="246" spans="1:37">
      <c r="A246" s="148"/>
      <c r="B246" s="152"/>
      <c r="C246" s="149"/>
      <c r="D246" s="149"/>
      <c r="E246" s="149"/>
      <c r="F246" s="149"/>
      <c r="G246" s="149"/>
      <c r="H246" s="149"/>
      <c r="I246" s="150">
        <v>3</v>
      </c>
      <c r="J246" s="96" t="s">
        <v>9</v>
      </c>
      <c r="K246" s="79">
        <f t="shared" si="165"/>
        <v>10000</v>
      </c>
      <c r="L246" s="79">
        <f t="shared" si="165"/>
        <v>20000</v>
      </c>
      <c r="M246" s="79">
        <f t="shared" si="165"/>
        <v>20000</v>
      </c>
      <c r="N246" s="79">
        <f t="shared" si="165"/>
        <v>3000</v>
      </c>
      <c r="O246" s="79">
        <f t="shared" si="165"/>
        <v>3000</v>
      </c>
      <c r="P246" s="79">
        <f t="shared" si="165"/>
        <v>3000</v>
      </c>
      <c r="Q246" s="79">
        <f t="shared" si="165"/>
        <v>3000</v>
      </c>
      <c r="R246" s="79">
        <f t="shared" si="165"/>
        <v>0</v>
      </c>
      <c r="S246" s="79">
        <f t="shared" si="165"/>
        <v>3000</v>
      </c>
      <c r="T246" s="79">
        <f t="shared" si="165"/>
        <v>0</v>
      </c>
      <c r="U246" s="79">
        <f t="shared" si="165"/>
        <v>0</v>
      </c>
      <c r="V246" s="79">
        <f t="shared" si="165"/>
        <v>100</v>
      </c>
      <c r="W246" s="79">
        <f t="shared" si="165"/>
        <v>3000</v>
      </c>
      <c r="X246" s="79">
        <f t="shared" si="165"/>
        <v>3000</v>
      </c>
      <c r="Y246" s="79">
        <f t="shared" si="165"/>
        <v>3000</v>
      </c>
      <c r="Z246" s="79">
        <f t="shared" si="165"/>
        <v>3000</v>
      </c>
      <c r="AA246" s="79">
        <f t="shared" si="165"/>
        <v>22000</v>
      </c>
      <c r="AB246" s="79">
        <f t="shared" si="165"/>
        <v>0</v>
      </c>
      <c r="AC246" s="79">
        <f t="shared" si="165"/>
        <v>22000</v>
      </c>
      <c r="AD246" s="79">
        <f t="shared" si="165"/>
        <v>22000</v>
      </c>
      <c r="AE246" s="79">
        <f t="shared" si="165"/>
        <v>0</v>
      </c>
      <c r="AF246" s="79">
        <f t="shared" si="166"/>
        <v>0</v>
      </c>
      <c r="AG246" s="79">
        <f t="shared" si="166"/>
        <v>22000</v>
      </c>
      <c r="AH246" s="79">
        <f t="shared" si="166"/>
        <v>10836.89</v>
      </c>
      <c r="AI246" s="79">
        <f t="shared" si="166"/>
        <v>10000</v>
      </c>
      <c r="AJ246" s="79">
        <f t="shared" si="166"/>
        <v>10000</v>
      </c>
      <c r="AK246" s="287">
        <f t="shared" si="126"/>
        <v>100</v>
      </c>
    </row>
    <row r="247" spans="1:37">
      <c r="A247" s="151"/>
      <c r="B247" s="149"/>
      <c r="C247" s="149"/>
      <c r="D247" s="149"/>
      <c r="E247" s="149"/>
      <c r="F247" s="149"/>
      <c r="G247" s="149"/>
      <c r="H247" s="149"/>
      <c r="I247" s="150">
        <v>38</v>
      </c>
      <c r="J247" s="96" t="s">
        <v>20</v>
      </c>
      <c r="K247" s="79">
        <f t="shared" ref="K247:AJ247" si="167">SUM(K249)</f>
        <v>10000</v>
      </c>
      <c r="L247" s="79">
        <f t="shared" si="167"/>
        <v>20000</v>
      </c>
      <c r="M247" s="79">
        <f t="shared" si="167"/>
        <v>20000</v>
      </c>
      <c r="N247" s="79">
        <f t="shared" si="167"/>
        <v>3000</v>
      </c>
      <c r="O247" s="79">
        <f>SUM(O249)</f>
        <v>3000</v>
      </c>
      <c r="P247" s="79">
        <f t="shared" si="167"/>
        <v>3000</v>
      </c>
      <c r="Q247" s="79">
        <f>SUM(Q249)</f>
        <v>3000</v>
      </c>
      <c r="R247" s="79">
        <f t="shared" si="167"/>
        <v>0</v>
      </c>
      <c r="S247" s="79">
        <f t="shared" si="167"/>
        <v>3000</v>
      </c>
      <c r="T247" s="79">
        <f t="shared" si="167"/>
        <v>0</v>
      </c>
      <c r="U247" s="79">
        <f t="shared" si="167"/>
        <v>0</v>
      </c>
      <c r="V247" s="79">
        <f t="shared" si="167"/>
        <v>100</v>
      </c>
      <c r="W247" s="79">
        <f t="shared" si="167"/>
        <v>3000</v>
      </c>
      <c r="X247" s="79">
        <f t="shared" si="167"/>
        <v>3000</v>
      </c>
      <c r="Y247" s="79">
        <f t="shared" si="167"/>
        <v>3000</v>
      </c>
      <c r="Z247" s="79">
        <f t="shared" si="167"/>
        <v>3000</v>
      </c>
      <c r="AA247" s="79">
        <f t="shared" si="167"/>
        <v>22000</v>
      </c>
      <c r="AB247" s="79">
        <f t="shared" si="167"/>
        <v>0</v>
      </c>
      <c r="AC247" s="79">
        <f t="shared" si="167"/>
        <v>22000</v>
      </c>
      <c r="AD247" s="79">
        <f t="shared" si="167"/>
        <v>22000</v>
      </c>
      <c r="AE247" s="79">
        <f t="shared" si="167"/>
        <v>0</v>
      </c>
      <c r="AF247" s="79">
        <f t="shared" si="167"/>
        <v>0</v>
      </c>
      <c r="AG247" s="79">
        <f t="shared" si="167"/>
        <v>22000</v>
      </c>
      <c r="AH247" s="79">
        <f t="shared" si="167"/>
        <v>10836.89</v>
      </c>
      <c r="AI247" s="79">
        <f t="shared" si="167"/>
        <v>10000</v>
      </c>
      <c r="AJ247" s="79">
        <f t="shared" si="167"/>
        <v>10000</v>
      </c>
      <c r="AK247" s="287">
        <f t="shared" si="126"/>
        <v>100</v>
      </c>
    </row>
    <row r="248" spans="1:37">
      <c r="A248" s="85"/>
      <c r="B248" s="142" t="s">
        <v>85</v>
      </c>
      <c r="C248" s="82"/>
      <c r="D248" s="82"/>
      <c r="E248" s="82"/>
      <c r="F248" s="82"/>
      <c r="G248" s="82"/>
      <c r="H248" s="82"/>
      <c r="I248" s="77">
        <v>381</v>
      </c>
      <c r="J248" s="78" t="s">
        <v>137</v>
      </c>
      <c r="K248" s="63">
        <f t="shared" ref="K248:AJ248" si="168">SUM(K249)</f>
        <v>10000</v>
      </c>
      <c r="L248" s="63">
        <f t="shared" si="168"/>
        <v>20000</v>
      </c>
      <c r="M248" s="63">
        <f t="shared" si="168"/>
        <v>20000</v>
      </c>
      <c r="N248" s="63">
        <f t="shared" si="168"/>
        <v>3000</v>
      </c>
      <c r="O248" s="63">
        <f t="shared" si="168"/>
        <v>3000</v>
      </c>
      <c r="P248" s="63">
        <f t="shared" si="168"/>
        <v>3000</v>
      </c>
      <c r="Q248" s="63">
        <f t="shared" si="168"/>
        <v>3000</v>
      </c>
      <c r="R248" s="63">
        <f t="shared" si="168"/>
        <v>0</v>
      </c>
      <c r="S248" s="63">
        <f t="shared" si="168"/>
        <v>3000</v>
      </c>
      <c r="T248" s="63">
        <f t="shared" si="168"/>
        <v>0</v>
      </c>
      <c r="U248" s="63">
        <f t="shared" si="168"/>
        <v>0</v>
      </c>
      <c r="V248" s="63">
        <f t="shared" si="168"/>
        <v>100</v>
      </c>
      <c r="W248" s="63">
        <f t="shared" si="168"/>
        <v>3000</v>
      </c>
      <c r="X248" s="63">
        <f t="shared" si="168"/>
        <v>3000</v>
      </c>
      <c r="Y248" s="63">
        <f t="shared" si="168"/>
        <v>3000</v>
      </c>
      <c r="Z248" s="63">
        <f t="shared" si="168"/>
        <v>3000</v>
      </c>
      <c r="AA248" s="63">
        <f t="shared" si="168"/>
        <v>22000</v>
      </c>
      <c r="AB248" s="63">
        <f t="shared" si="168"/>
        <v>0</v>
      </c>
      <c r="AC248" s="63">
        <f t="shared" si="168"/>
        <v>22000</v>
      </c>
      <c r="AD248" s="63">
        <f t="shared" si="168"/>
        <v>22000</v>
      </c>
      <c r="AE248" s="63">
        <f t="shared" si="168"/>
        <v>0</v>
      </c>
      <c r="AF248" s="63">
        <f t="shared" si="168"/>
        <v>0</v>
      </c>
      <c r="AG248" s="63">
        <f t="shared" si="168"/>
        <v>22000</v>
      </c>
      <c r="AH248" s="63">
        <f t="shared" si="168"/>
        <v>10836.89</v>
      </c>
      <c r="AI248" s="63">
        <f t="shared" si="168"/>
        <v>10000</v>
      </c>
      <c r="AJ248" s="63">
        <f t="shared" si="168"/>
        <v>10000</v>
      </c>
      <c r="AK248" s="287">
        <f t="shared" si="126"/>
        <v>100</v>
      </c>
    </row>
    <row r="249" spans="1:37">
      <c r="A249" s="85"/>
      <c r="B249" s="142"/>
      <c r="C249" s="82"/>
      <c r="D249" s="82"/>
      <c r="E249" s="82"/>
      <c r="F249" s="82"/>
      <c r="G249" s="82"/>
      <c r="H249" s="82"/>
      <c r="I249" s="77">
        <v>38111</v>
      </c>
      <c r="J249" s="78" t="s">
        <v>73</v>
      </c>
      <c r="K249" s="63">
        <v>10000</v>
      </c>
      <c r="L249" s="63">
        <v>20000</v>
      </c>
      <c r="M249" s="63">
        <v>20000</v>
      </c>
      <c r="N249" s="63">
        <v>3000</v>
      </c>
      <c r="O249" s="63">
        <v>3000</v>
      </c>
      <c r="P249" s="63">
        <v>3000</v>
      </c>
      <c r="Q249" s="63">
        <v>3000</v>
      </c>
      <c r="R249" s="63"/>
      <c r="S249" s="63">
        <v>3000</v>
      </c>
      <c r="T249" s="63"/>
      <c r="U249" s="63"/>
      <c r="V249" s="76">
        <f t="shared" si="94"/>
        <v>100</v>
      </c>
      <c r="W249" s="62">
        <v>3000</v>
      </c>
      <c r="X249" s="75">
        <v>3000</v>
      </c>
      <c r="Y249" s="75">
        <v>3000</v>
      </c>
      <c r="Z249" s="75">
        <v>3000</v>
      </c>
      <c r="AA249" s="75">
        <v>22000</v>
      </c>
      <c r="AB249" s="75"/>
      <c r="AC249" s="75">
        <v>22000</v>
      </c>
      <c r="AD249" s="75">
        <v>22000</v>
      </c>
      <c r="AE249" s="75"/>
      <c r="AF249" s="75"/>
      <c r="AG249" s="88">
        <f>SUM(AD249+AE249-AF249)</f>
        <v>22000</v>
      </c>
      <c r="AH249" s="75">
        <v>10836.89</v>
      </c>
      <c r="AI249" s="75">
        <v>10000</v>
      </c>
      <c r="AJ249" s="22">
        <v>10000</v>
      </c>
      <c r="AK249" s="287">
        <f t="shared" si="126"/>
        <v>100</v>
      </c>
    </row>
    <row r="250" spans="1:37">
      <c r="A250" s="176" t="s">
        <v>202</v>
      </c>
      <c r="B250" s="223"/>
      <c r="C250" s="223"/>
      <c r="D250" s="223"/>
      <c r="E250" s="223"/>
      <c r="F250" s="223"/>
      <c r="G250" s="223"/>
      <c r="H250" s="223"/>
      <c r="I250" s="173" t="s">
        <v>203</v>
      </c>
      <c r="J250" s="174" t="s">
        <v>204</v>
      </c>
      <c r="K250" s="175" t="e">
        <f>SUM(#REF!+K251+K260+K266+K272+K278+#REF!)</f>
        <v>#REF!</v>
      </c>
      <c r="L250" s="175" t="e">
        <f>SUM(#REF!+L251+L260+L266+L272+L278+#REF!)</f>
        <v>#REF!</v>
      </c>
      <c r="M250" s="175" t="e">
        <f>SUM(#REF!+M251+M260+M266+M272+M278+#REF!)</f>
        <v>#REF!</v>
      </c>
      <c r="N250" s="175">
        <f t="shared" ref="N250:Z250" si="169">SUM(N251+N260+N266+N272+N278)</f>
        <v>54000</v>
      </c>
      <c r="O250" s="175">
        <f t="shared" si="169"/>
        <v>54000</v>
      </c>
      <c r="P250" s="175">
        <f t="shared" si="169"/>
        <v>95000</v>
      </c>
      <c r="Q250" s="175">
        <f t="shared" si="169"/>
        <v>95000</v>
      </c>
      <c r="R250" s="175">
        <f t="shared" si="169"/>
        <v>72200</v>
      </c>
      <c r="S250" s="175">
        <f t="shared" si="169"/>
        <v>110000</v>
      </c>
      <c r="T250" s="175">
        <f t="shared" si="169"/>
        <v>57200</v>
      </c>
      <c r="U250" s="175">
        <f t="shared" si="169"/>
        <v>0</v>
      </c>
      <c r="V250" s="175" t="e">
        <f t="shared" si="169"/>
        <v>#DIV/0!</v>
      </c>
      <c r="W250" s="175">
        <f t="shared" si="169"/>
        <v>135000</v>
      </c>
      <c r="X250" s="175">
        <f t="shared" si="169"/>
        <v>255000</v>
      </c>
      <c r="Y250" s="175">
        <f t="shared" si="169"/>
        <v>245000</v>
      </c>
      <c r="Z250" s="175">
        <f t="shared" si="169"/>
        <v>345000</v>
      </c>
      <c r="AA250" s="175">
        <f>SUM(AA251+AA260+AA266+AA272+AA278)</f>
        <v>329000</v>
      </c>
      <c r="AB250" s="175">
        <f t="shared" ref="AB250" si="170">SUM(AB251+AB260+AB266+AB272+AB278)</f>
        <v>113000</v>
      </c>
      <c r="AC250" s="175">
        <f>SUM(AC251+AC260+AC266+AC272+AC278)</f>
        <v>439000</v>
      </c>
      <c r="AD250" s="175">
        <f>SUM(AD251+AD260+AD266+AD272+AD278)</f>
        <v>544000</v>
      </c>
      <c r="AE250" s="175">
        <f t="shared" ref="AE250:AJ250" si="171">SUM(AE251+AE260+AE266+AE272+AE278)</f>
        <v>0</v>
      </c>
      <c r="AF250" s="175">
        <f t="shared" si="171"/>
        <v>0</v>
      </c>
      <c r="AG250" s="175">
        <f t="shared" si="171"/>
        <v>544000</v>
      </c>
      <c r="AH250" s="175">
        <f t="shared" si="171"/>
        <v>389155</v>
      </c>
      <c r="AI250" s="175">
        <f t="shared" si="171"/>
        <v>462000</v>
      </c>
      <c r="AJ250" s="175">
        <f t="shared" si="171"/>
        <v>162500</v>
      </c>
      <c r="AK250" s="287">
        <f t="shared" si="126"/>
        <v>35.17316017316017</v>
      </c>
    </row>
    <row r="251" spans="1:37">
      <c r="A251" s="166" t="s">
        <v>272</v>
      </c>
      <c r="B251" s="167"/>
      <c r="C251" s="167"/>
      <c r="D251" s="167"/>
      <c r="E251" s="167"/>
      <c r="F251" s="167"/>
      <c r="G251" s="167"/>
      <c r="H251" s="167"/>
      <c r="I251" s="173" t="s">
        <v>29</v>
      </c>
      <c r="J251" s="174" t="s">
        <v>207</v>
      </c>
      <c r="K251" s="175">
        <f t="shared" ref="K251:AE255" si="172">SUM(K252)</f>
        <v>36000</v>
      </c>
      <c r="L251" s="175">
        <f t="shared" si="172"/>
        <v>20000</v>
      </c>
      <c r="M251" s="175">
        <f t="shared" si="172"/>
        <v>20000</v>
      </c>
      <c r="N251" s="175">
        <f>SUM(N252)</f>
        <v>13000</v>
      </c>
      <c r="O251" s="175">
        <f>SUM(O252)</f>
        <v>13000</v>
      </c>
      <c r="P251" s="175">
        <f t="shared" si="172"/>
        <v>25000</v>
      </c>
      <c r="Q251" s="175">
        <f t="shared" si="172"/>
        <v>25000</v>
      </c>
      <c r="R251" s="175">
        <f t="shared" si="172"/>
        <v>20000</v>
      </c>
      <c r="S251" s="175">
        <f t="shared" si="172"/>
        <v>25000</v>
      </c>
      <c r="T251" s="175">
        <f t="shared" si="172"/>
        <v>13500</v>
      </c>
      <c r="U251" s="175">
        <f t="shared" si="172"/>
        <v>0</v>
      </c>
      <c r="V251" s="175">
        <f t="shared" si="172"/>
        <v>200</v>
      </c>
      <c r="W251" s="175">
        <f t="shared" si="172"/>
        <v>45000</v>
      </c>
      <c r="X251" s="175">
        <f t="shared" si="172"/>
        <v>45000</v>
      </c>
      <c r="Y251" s="175">
        <f t="shared" si="172"/>
        <v>45000</v>
      </c>
      <c r="Z251" s="175">
        <f t="shared" si="172"/>
        <v>65000</v>
      </c>
      <c r="AA251" s="175">
        <f t="shared" si="172"/>
        <v>55000</v>
      </c>
      <c r="AB251" s="175">
        <f t="shared" si="172"/>
        <v>9500</v>
      </c>
      <c r="AC251" s="175">
        <f t="shared" si="172"/>
        <v>115000</v>
      </c>
      <c r="AD251" s="175">
        <f t="shared" si="172"/>
        <v>220000</v>
      </c>
      <c r="AE251" s="175">
        <f t="shared" si="172"/>
        <v>0</v>
      </c>
      <c r="AF251" s="175">
        <f t="shared" ref="AF251:AJ253" si="173">SUM(AF252)</f>
        <v>0</v>
      </c>
      <c r="AG251" s="175">
        <f t="shared" si="173"/>
        <v>220000</v>
      </c>
      <c r="AH251" s="175">
        <f t="shared" si="173"/>
        <v>211155</v>
      </c>
      <c r="AI251" s="175">
        <f>SUM(AI252)</f>
        <v>135000</v>
      </c>
      <c r="AJ251" s="175">
        <f>SUM(AJ252)</f>
        <v>12500</v>
      </c>
      <c r="AK251" s="287">
        <f t="shared" si="126"/>
        <v>9.2592592592592595</v>
      </c>
    </row>
    <row r="252" spans="1:37">
      <c r="A252" s="166"/>
      <c r="B252" s="167"/>
      <c r="C252" s="167"/>
      <c r="D252" s="167"/>
      <c r="E252" s="167"/>
      <c r="F252" s="167"/>
      <c r="G252" s="167"/>
      <c r="H252" s="167"/>
      <c r="I252" s="173" t="s">
        <v>208</v>
      </c>
      <c r="J252" s="174"/>
      <c r="K252" s="175">
        <f t="shared" si="172"/>
        <v>36000</v>
      </c>
      <c r="L252" s="175">
        <f t="shared" si="172"/>
        <v>20000</v>
      </c>
      <c r="M252" s="175">
        <f t="shared" si="172"/>
        <v>20000</v>
      </c>
      <c r="N252" s="175">
        <f>SUM(N253)</f>
        <v>13000</v>
      </c>
      <c r="O252" s="175">
        <f>SUM(O253)</f>
        <v>13000</v>
      </c>
      <c r="P252" s="175">
        <f t="shared" si="172"/>
        <v>25000</v>
      </c>
      <c r="Q252" s="175">
        <f t="shared" si="172"/>
        <v>25000</v>
      </c>
      <c r="R252" s="175">
        <f t="shared" si="172"/>
        <v>20000</v>
      </c>
      <c r="S252" s="175">
        <f t="shared" si="172"/>
        <v>25000</v>
      </c>
      <c r="T252" s="175">
        <f t="shared" si="172"/>
        <v>13500</v>
      </c>
      <c r="U252" s="175">
        <f t="shared" si="172"/>
        <v>0</v>
      </c>
      <c r="V252" s="175">
        <f t="shared" si="172"/>
        <v>200</v>
      </c>
      <c r="W252" s="175">
        <f t="shared" si="172"/>
        <v>45000</v>
      </c>
      <c r="X252" s="175">
        <f t="shared" si="172"/>
        <v>45000</v>
      </c>
      <c r="Y252" s="175">
        <f t="shared" si="172"/>
        <v>45000</v>
      </c>
      <c r="Z252" s="175">
        <f t="shared" si="172"/>
        <v>65000</v>
      </c>
      <c r="AA252" s="175">
        <f t="shared" si="172"/>
        <v>55000</v>
      </c>
      <c r="AB252" s="175">
        <f t="shared" si="172"/>
        <v>9500</v>
      </c>
      <c r="AC252" s="175">
        <f t="shared" si="172"/>
        <v>115000</v>
      </c>
      <c r="AD252" s="175">
        <f t="shared" si="172"/>
        <v>220000</v>
      </c>
      <c r="AE252" s="175">
        <f t="shared" si="172"/>
        <v>0</v>
      </c>
      <c r="AF252" s="175">
        <f t="shared" si="173"/>
        <v>0</v>
      </c>
      <c r="AG252" s="175">
        <f t="shared" si="173"/>
        <v>220000</v>
      </c>
      <c r="AH252" s="175">
        <f t="shared" si="173"/>
        <v>211155</v>
      </c>
      <c r="AI252" s="175">
        <f t="shared" si="173"/>
        <v>135000</v>
      </c>
      <c r="AJ252" s="175">
        <f t="shared" si="173"/>
        <v>12500</v>
      </c>
      <c r="AK252" s="287">
        <f t="shared" si="126"/>
        <v>9.2592592592592595</v>
      </c>
    </row>
    <row r="253" spans="1:37">
      <c r="A253" s="155"/>
      <c r="B253" s="149"/>
      <c r="C253" s="149"/>
      <c r="D253" s="149"/>
      <c r="E253" s="149"/>
      <c r="F253" s="149"/>
      <c r="G253" s="149"/>
      <c r="H253" s="149"/>
      <c r="I253" s="150">
        <v>3</v>
      </c>
      <c r="J253" s="96" t="s">
        <v>9</v>
      </c>
      <c r="K253" s="87">
        <f t="shared" si="172"/>
        <v>36000</v>
      </c>
      <c r="L253" s="87">
        <f t="shared" si="172"/>
        <v>20000</v>
      </c>
      <c r="M253" s="87">
        <f t="shared" si="172"/>
        <v>20000</v>
      </c>
      <c r="N253" s="87">
        <f t="shared" si="172"/>
        <v>13000</v>
      </c>
      <c r="O253" s="87">
        <f t="shared" si="172"/>
        <v>13000</v>
      </c>
      <c r="P253" s="87">
        <f t="shared" si="172"/>
        <v>25000</v>
      </c>
      <c r="Q253" s="87">
        <f t="shared" si="172"/>
        <v>25000</v>
      </c>
      <c r="R253" s="87">
        <f t="shared" si="172"/>
        <v>20000</v>
      </c>
      <c r="S253" s="87">
        <f t="shared" si="172"/>
        <v>25000</v>
      </c>
      <c r="T253" s="87">
        <f t="shared" si="172"/>
        <v>13500</v>
      </c>
      <c r="U253" s="87">
        <f t="shared" si="172"/>
        <v>0</v>
      </c>
      <c r="V253" s="87">
        <f t="shared" si="172"/>
        <v>200</v>
      </c>
      <c r="W253" s="87">
        <f t="shared" si="172"/>
        <v>45000</v>
      </c>
      <c r="X253" s="87">
        <f t="shared" si="172"/>
        <v>45000</v>
      </c>
      <c r="Y253" s="87">
        <f t="shared" si="172"/>
        <v>45000</v>
      </c>
      <c r="Z253" s="87">
        <f t="shared" si="172"/>
        <v>65000</v>
      </c>
      <c r="AA253" s="87">
        <f t="shared" si="172"/>
        <v>55000</v>
      </c>
      <c r="AB253" s="87">
        <f t="shared" si="172"/>
        <v>9500</v>
      </c>
      <c r="AC253" s="87">
        <f t="shared" si="172"/>
        <v>115000</v>
      </c>
      <c r="AD253" s="87">
        <f t="shared" si="172"/>
        <v>220000</v>
      </c>
      <c r="AE253" s="87">
        <f t="shared" si="172"/>
        <v>0</v>
      </c>
      <c r="AF253" s="87">
        <f t="shared" si="173"/>
        <v>0</v>
      </c>
      <c r="AG253" s="87">
        <f t="shared" si="173"/>
        <v>220000</v>
      </c>
      <c r="AH253" s="87">
        <f t="shared" si="173"/>
        <v>211155</v>
      </c>
      <c r="AI253" s="87">
        <f t="shared" si="173"/>
        <v>135000</v>
      </c>
      <c r="AJ253" s="87">
        <f t="shared" si="173"/>
        <v>12500</v>
      </c>
      <c r="AK253" s="287">
        <f t="shared" si="126"/>
        <v>9.2592592592592595</v>
      </c>
    </row>
    <row r="254" spans="1:37">
      <c r="A254" s="157"/>
      <c r="B254" s="149"/>
      <c r="C254" s="149"/>
      <c r="D254" s="149"/>
      <c r="E254" s="149"/>
      <c r="F254" s="149"/>
      <c r="G254" s="149"/>
      <c r="H254" s="149"/>
      <c r="I254" s="150">
        <v>38</v>
      </c>
      <c r="J254" s="96" t="s">
        <v>20</v>
      </c>
      <c r="K254" s="87">
        <f t="shared" si="172"/>
        <v>36000</v>
      </c>
      <c r="L254" s="87">
        <f t="shared" si="172"/>
        <v>20000</v>
      </c>
      <c r="M254" s="87">
        <f t="shared" si="172"/>
        <v>20000</v>
      </c>
      <c r="N254" s="87">
        <f t="shared" ref="N254:Z254" si="174">SUM(N255+N258)</f>
        <v>13000</v>
      </c>
      <c r="O254" s="87">
        <f t="shared" si="174"/>
        <v>13000</v>
      </c>
      <c r="P254" s="87">
        <f t="shared" si="174"/>
        <v>25000</v>
      </c>
      <c r="Q254" s="87">
        <f t="shared" si="174"/>
        <v>25000</v>
      </c>
      <c r="R254" s="87">
        <f t="shared" si="174"/>
        <v>20000</v>
      </c>
      <c r="S254" s="87">
        <f t="shared" si="174"/>
        <v>25000</v>
      </c>
      <c r="T254" s="87">
        <f t="shared" si="174"/>
        <v>13500</v>
      </c>
      <c r="U254" s="87">
        <f t="shared" si="174"/>
        <v>0</v>
      </c>
      <c r="V254" s="87">
        <f t="shared" si="174"/>
        <v>200</v>
      </c>
      <c r="W254" s="87">
        <f t="shared" si="174"/>
        <v>45000</v>
      </c>
      <c r="X254" s="87">
        <f t="shared" si="174"/>
        <v>45000</v>
      </c>
      <c r="Y254" s="87">
        <f t="shared" si="174"/>
        <v>45000</v>
      </c>
      <c r="Z254" s="87">
        <f t="shared" si="174"/>
        <v>65000</v>
      </c>
      <c r="AA254" s="87">
        <f>SUM(AA255+AA258)</f>
        <v>55000</v>
      </c>
      <c r="AB254" s="87">
        <f t="shared" ref="AB254" si="175">SUM(AB255+AB258)</f>
        <v>9500</v>
      </c>
      <c r="AC254" s="87">
        <f>SUM(AC255+AC258)</f>
        <v>115000</v>
      </c>
      <c r="AD254" s="87">
        <f>SUM(AD255+AD258)</f>
        <v>220000</v>
      </c>
      <c r="AE254" s="87">
        <f t="shared" ref="AE254:AJ254" si="176">SUM(AE255+AE258)</f>
        <v>0</v>
      </c>
      <c r="AF254" s="87">
        <f t="shared" si="176"/>
        <v>0</v>
      </c>
      <c r="AG254" s="87">
        <f t="shared" si="176"/>
        <v>220000</v>
      </c>
      <c r="AH254" s="87">
        <f t="shared" si="176"/>
        <v>211155</v>
      </c>
      <c r="AI254" s="87">
        <f t="shared" si="176"/>
        <v>135000</v>
      </c>
      <c r="AJ254" s="87">
        <f t="shared" si="176"/>
        <v>12500</v>
      </c>
      <c r="AK254" s="287">
        <f t="shared" si="126"/>
        <v>9.2592592592592595</v>
      </c>
    </row>
    <row r="255" spans="1:37">
      <c r="A255" s="144"/>
      <c r="B255" s="142" t="s">
        <v>85</v>
      </c>
      <c r="C255" s="82"/>
      <c r="D255" s="82"/>
      <c r="E255" s="82"/>
      <c r="F255" s="82"/>
      <c r="G255" s="82"/>
      <c r="H255" s="82"/>
      <c r="I255" s="77">
        <v>381</v>
      </c>
      <c r="J255" s="78" t="s">
        <v>137</v>
      </c>
      <c r="K255" s="87">
        <f t="shared" si="172"/>
        <v>36000</v>
      </c>
      <c r="L255" s="87">
        <f t="shared" si="172"/>
        <v>20000</v>
      </c>
      <c r="M255" s="87">
        <f t="shared" si="172"/>
        <v>20000</v>
      </c>
      <c r="N255" s="88">
        <f t="shared" si="172"/>
        <v>3000</v>
      </c>
      <c r="O255" s="88">
        <f t="shared" si="172"/>
        <v>3000</v>
      </c>
      <c r="P255" s="88">
        <f t="shared" si="172"/>
        <v>5000</v>
      </c>
      <c r="Q255" s="88">
        <f t="shared" si="172"/>
        <v>5000</v>
      </c>
      <c r="R255" s="88">
        <f t="shared" si="172"/>
        <v>20000</v>
      </c>
      <c r="S255" s="88">
        <f t="shared" si="172"/>
        <v>5000</v>
      </c>
      <c r="T255" s="88">
        <f t="shared" si="172"/>
        <v>0</v>
      </c>
      <c r="U255" s="88">
        <f t="shared" si="172"/>
        <v>0</v>
      </c>
      <c r="V255" s="88">
        <f t="shared" si="172"/>
        <v>100</v>
      </c>
      <c r="W255" s="88">
        <f t="shared" si="172"/>
        <v>5000</v>
      </c>
      <c r="X255" s="88">
        <f t="shared" si="172"/>
        <v>25000</v>
      </c>
      <c r="Y255" s="88">
        <f t="shared" si="172"/>
        <v>25000</v>
      </c>
      <c r="Z255" s="88">
        <f t="shared" si="172"/>
        <v>15000</v>
      </c>
      <c r="AA255" s="88">
        <f>SUM(AA256:AA257)</f>
        <v>30000</v>
      </c>
      <c r="AB255" s="88">
        <f t="shared" ref="AB255" si="177">SUM(AB256:AB257)</f>
        <v>9500</v>
      </c>
      <c r="AC255" s="88">
        <f>SUM(AC256:AC257)</f>
        <v>30000</v>
      </c>
      <c r="AD255" s="88">
        <f>SUM(AD256:AD257)</f>
        <v>35000</v>
      </c>
      <c r="AE255" s="88">
        <f t="shared" ref="AE255:AJ255" si="178">SUM(AE256:AE257)</f>
        <v>0</v>
      </c>
      <c r="AF255" s="88">
        <f t="shared" si="178"/>
        <v>0</v>
      </c>
      <c r="AG255" s="88">
        <f t="shared" si="178"/>
        <v>35000</v>
      </c>
      <c r="AH255" s="88">
        <f t="shared" si="178"/>
        <v>31500</v>
      </c>
      <c r="AI255" s="88">
        <f t="shared" si="178"/>
        <v>35000</v>
      </c>
      <c r="AJ255" s="88">
        <f t="shared" si="178"/>
        <v>12500</v>
      </c>
      <c r="AK255" s="287">
        <f t="shared" si="126"/>
        <v>35.714285714285715</v>
      </c>
    </row>
    <row r="256" spans="1:37">
      <c r="A256" s="144"/>
      <c r="B256" s="82"/>
      <c r="C256" s="82"/>
      <c r="D256" s="82"/>
      <c r="E256" s="82"/>
      <c r="F256" s="82"/>
      <c r="G256" s="82"/>
      <c r="H256" s="82"/>
      <c r="I256" s="77">
        <v>38113</v>
      </c>
      <c r="J256" s="78" t="s">
        <v>72</v>
      </c>
      <c r="K256" s="63">
        <v>36000</v>
      </c>
      <c r="L256" s="63">
        <v>20000</v>
      </c>
      <c r="M256" s="63">
        <v>20000</v>
      </c>
      <c r="N256" s="63">
        <v>3000</v>
      </c>
      <c r="O256" s="63">
        <v>3000</v>
      </c>
      <c r="P256" s="63">
        <v>5000</v>
      </c>
      <c r="Q256" s="63">
        <v>5000</v>
      </c>
      <c r="R256" s="63">
        <v>20000</v>
      </c>
      <c r="S256" s="63">
        <v>5000</v>
      </c>
      <c r="T256" s="63">
        <v>0</v>
      </c>
      <c r="U256" s="63"/>
      <c r="V256" s="76">
        <f t="shared" ref="V256:V301" si="179">S256/P256*100</f>
        <v>100</v>
      </c>
      <c r="W256" s="62">
        <v>5000</v>
      </c>
      <c r="X256" s="75">
        <v>25000</v>
      </c>
      <c r="Y256" s="75">
        <v>25000</v>
      </c>
      <c r="Z256" s="75">
        <v>15000</v>
      </c>
      <c r="AA256" s="75">
        <v>26000</v>
      </c>
      <c r="AB256" s="75">
        <v>9500</v>
      </c>
      <c r="AC256" s="75">
        <v>26000</v>
      </c>
      <c r="AD256" s="75">
        <v>30000</v>
      </c>
      <c r="AE256" s="75"/>
      <c r="AF256" s="75"/>
      <c r="AG256" s="88">
        <f>SUM(AD256+AE256-AF256)</f>
        <v>30000</v>
      </c>
      <c r="AH256" s="75">
        <v>30000</v>
      </c>
      <c r="AI256" s="75">
        <v>30000</v>
      </c>
      <c r="AJ256" s="22">
        <v>12500</v>
      </c>
      <c r="AK256" s="287">
        <f t="shared" si="126"/>
        <v>41.666666666666671</v>
      </c>
    </row>
    <row r="257" spans="1:37">
      <c r="A257" s="144"/>
      <c r="B257" s="82"/>
      <c r="C257" s="82"/>
      <c r="D257" s="82"/>
      <c r="E257" s="82"/>
      <c r="F257" s="82"/>
      <c r="G257" s="82"/>
      <c r="H257" s="82"/>
      <c r="I257" s="77">
        <v>38113</v>
      </c>
      <c r="J257" s="78" t="s">
        <v>376</v>
      </c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76"/>
      <c r="W257" s="62"/>
      <c r="X257" s="75"/>
      <c r="Y257" s="75"/>
      <c r="Z257" s="75"/>
      <c r="AA257" s="75">
        <v>4000</v>
      </c>
      <c r="AB257" s="75"/>
      <c r="AC257" s="75">
        <v>4000</v>
      </c>
      <c r="AD257" s="75">
        <v>5000</v>
      </c>
      <c r="AE257" s="75"/>
      <c r="AF257" s="75"/>
      <c r="AG257" s="88">
        <f>SUM(AD257+AE257-AF257)</f>
        <v>5000</v>
      </c>
      <c r="AH257" s="75">
        <v>1500</v>
      </c>
      <c r="AI257" s="75">
        <v>5000</v>
      </c>
      <c r="AJ257" s="22">
        <v>0</v>
      </c>
      <c r="AK257" s="287">
        <f t="shared" si="126"/>
        <v>0</v>
      </c>
    </row>
    <row r="258" spans="1:37">
      <c r="A258" s="144"/>
      <c r="B258" s="82">
        <v>43</v>
      </c>
      <c r="C258" s="82"/>
      <c r="D258" s="82"/>
      <c r="E258" s="82"/>
      <c r="F258" s="82"/>
      <c r="G258" s="82"/>
      <c r="H258" s="82"/>
      <c r="I258" s="77">
        <v>382</v>
      </c>
      <c r="J258" s="78" t="s">
        <v>214</v>
      </c>
      <c r="K258" s="63"/>
      <c r="L258" s="63"/>
      <c r="M258" s="63"/>
      <c r="N258" s="63">
        <f t="shared" ref="N258:Z258" si="180">SUM(N259)</f>
        <v>10000</v>
      </c>
      <c r="O258" s="63">
        <f t="shared" si="180"/>
        <v>10000</v>
      </c>
      <c r="P258" s="63">
        <f t="shared" si="180"/>
        <v>20000</v>
      </c>
      <c r="Q258" s="63">
        <f t="shared" si="180"/>
        <v>20000</v>
      </c>
      <c r="R258" s="63">
        <f t="shared" si="180"/>
        <v>0</v>
      </c>
      <c r="S258" s="63">
        <f t="shared" si="180"/>
        <v>20000</v>
      </c>
      <c r="T258" s="63">
        <f t="shared" si="180"/>
        <v>13500</v>
      </c>
      <c r="U258" s="63">
        <f t="shared" si="180"/>
        <v>0</v>
      </c>
      <c r="V258" s="63">
        <f t="shared" si="180"/>
        <v>100</v>
      </c>
      <c r="W258" s="63">
        <f t="shared" si="180"/>
        <v>40000</v>
      </c>
      <c r="X258" s="63">
        <f t="shared" si="180"/>
        <v>20000</v>
      </c>
      <c r="Y258" s="63">
        <f t="shared" si="180"/>
        <v>20000</v>
      </c>
      <c r="Z258" s="63">
        <f t="shared" si="180"/>
        <v>50000</v>
      </c>
      <c r="AA258" s="63">
        <f>SUM(AA259)</f>
        <v>25000</v>
      </c>
      <c r="AB258" s="63">
        <f t="shared" ref="AB258" si="181">SUM(AB259)</f>
        <v>0</v>
      </c>
      <c r="AC258" s="63">
        <f>SUM(AC259)</f>
        <v>85000</v>
      </c>
      <c r="AD258" s="63">
        <f>SUM(AD259)</f>
        <v>185000</v>
      </c>
      <c r="AE258" s="63">
        <f t="shared" ref="AE258:AH258" si="182">SUM(AE259)</f>
        <v>0</v>
      </c>
      <c r="AF258" s="63">
        <f t="shared" si="182"/>
        <v>0</v>
      </c>
      <c r="AG258" s="63">
        <f t="shared" si="182"/>
        <v>185000</v>
      </c>
      <c r="AH258" s="63">
        <f t="shared" si="182"/>
        <v>179655</v>
      </c>
      <c r="AI258" s="63">
        <f>SUM(AI259)</f>
        <v>100000</v>
      </c>
      <c r="AJ258" s="63">
        <f>SUM(AJ259)</f>
        <v>0</v>
      </c>
      <c r="AK258" s="287">
        <f t="shared" si="126"/>
        <v>0</v>
      </c>
    </row>
    <row r="259" spans="1:37">
      <c r="A259" s="144"/>
      <c r="B259" s="82"/>
      <c r="C259" s="82"/>
      <c r="D259" s="82"/>
      <c r="E259" s="82"/>
      <c r="F259" s="82"/>
      <c r="G259" s="82"/>
      <c r="H259" s="82"/>
      <c r="I259" s="77">
        <v>38212</v>
      </c>
      <c r="J259" s="78" t="s">
        <v>247</v>
      </c>
      <c r="K259" s="63"/>
      <c r="L259" s="63"/>
      <c r="M259" s="63"/>
      <c r="N259" s="63">
        <v>10000</v>
      </c>
      <c r="O259" s="63">
        <v>10000</v>
      </c>
      <c r="P259" s="63">
        <v>20000</v>
      </c>
      <c r="Q259" s="63">
        <v>20000</v>
      </c>
      <c r="R259" s="63"/>
      <c r="S259" s="63">
        <v>20000</v>
      </c>
      <c r="T259" s="63">
        <v>13500</v>
      </c>
      <c r="U259" s="63"/>
      <c r="V259" s="76">
        <f t="shared" si="179"/>
        <v>100</v>
      </c>
      <c r="W259" s="76">
        <v>40000</v>
      </c>
      <c r="X259" s="75">
        <v>20000</v>
      </c>
      <c r="Y259" s="75">
        <v>20000</v>
      </c>
      <c r="Z259" s="75">
        <v>50000</v>
      </c>
      <c r="AA259" s="75">
        <v>25000</v>
      </c>
      <c r="AB259" s="75"/>
      <c r="AC259" s="75">
        <v>85000</v>
      </c>
      <c r="AD259" s="75">
        <v>185000</v>
      </c>
      <c r="AE259" s="75"/>
      <c r="AF259" s="75"/>
      <c r="AG259" s="88">
        <f>SUM(AD259+AE259-AF259)</f>
        <v>185000</v>
      </c>
      <c r="AH259" s="75">
        <v>179655</v>
      </c>
      <c r="AI259" s="75">
        <v>100000</v>
      </c>
      <c r="AJ259" s="22">
        <v>0</v>
      </c>
      <c r="AK259" s="287">
        <f t="shared" si="126"/>
        <v>0</v>
      </c>
    </row>
    <row r="260" spans="1:37">
      <c r="A260" s="166" t="s">
        <v>206</v>
      </c>
      <c r="B260" s="167"/>
      <c r="C260" s="167"/>
      <c r="D260" s="167"/>
      <c r="E260" s="167"/>
      <c r="F260" s="167"/>
      <c r="G260" s="167"/>
      <c r="H260" s="167"/>
      <c r="I260" s="179" t="s">
        <v>29</v>
      </c>
      <c r="J260" s="180" t="s">
        <v>210</v>
      </c>
      <c r="K260" s="175">
        <f t="shared" ref="K260:AE264" si="183">SUM(K261)</f>
        <v>26000</v>
      </c>
      <c r="L260" s="175">
        <f t="shared" si="183"/>
        <v>95000</v>
      </c>
      <c r="M260" s="175">
        <f t="shared" si="183"/>
        <v>95000</v>
      </c>
      <c r="N260" s="175">
        <f t="shared" si="183"/>
        <v>5000</v>
      </c>
      <c r="O260" s="175">
        <f t="shared" si="183"/>
        <v>5000</v>
      </c>
      <c r="P260" s="175">
        <f t="shared" si="183"/>
        <v>15000</v>
      </c>
      <c r="Q260" s="175">
        <f t="shared" si="183"/>
        <v>15000</v>
      </c>
      <c r="R260" s="175">
        <f t="shared" si="183"/>
        <v>0</v>
      </c>
      <c r="S260" s="175">
        <f t="shared" si="183"/>
        <v>15000</v>
      </c>
      <c r="T260" s="175">
        <f t="shared" si="183"/>
        <v>0</v>
      </c>
      <c r="U260" s="175">
        <f t="shared" si="183"/>
        <v>0</v>
      </c>
      <c r="V260" s="175">
        <f t="shared" si="183"/>
        <v>100</v>
      </c>
      <c r="W260" s="175">
        <f t="shared" si="183"/>
        <v>15000</v>
      </c>
      <c r="X260" s="175">
        <f t="shared" si="183"/>
        <v>40000</v>
      </c>
      <c r="Y260" s="175">
        <f t="shared" si="183"/>
        <v>40000</v>
      </c>
      <c r="Z260" s="175">
        <f t="shared" si="183"/>
        <v>40000</v>
      </c>
      <c r="AA260" s="175">
        <f t="shared" si="183"/>
        <v>40000</v>
      </c>
      <c r="AB260" s="175">
        <f t="shared" si="183"/>
        <v>20000</v>
      </c>
      <c r="AC260" s="175">
        <f t="shared" si="183"/>
        <v>40000</v>
      </c>
      <c r="AD260" s="175">
        <f t="shared" si="183"/>
        <v>40000</v>
      </c>
      <c r="AE260" s="175">
        <f t="shared" si="183"/>
        <v>0</v>
      </c>
      <c r="AF260" s="175">
        <f t="shared" ref="AF260:AJ264" si="184">SUM(AF261)</f>
        <v>0</v>
      </c>
      <c r="AG260" s="175">
        <f t="shared" si="184"/>
        <v>40000</v>
      </c>
      <c r="AH260" s="175">
        <f t="shared" si="184"/>
        <v>0</v>
      </c>
      <c r="AI260" s="175">
        <f t="shared" si="184"/>
        <v>40000</v>
      </c>
      <c r="AJ260" s="175">
        <f t="shared" si="184"/>
        <v>27500</v>
      </c>
      <c r="AK260" s="287">
        <f t="shared" si="126"/>
        <v>68.75</v>
      </c>
    </row>
    <row r="261" spans="1:37">
      <c r="A261" s="166"/>
      <c r="B261" s="167"/>
      <c r="C261" s="167"/>
      <c r="D261" s="167"/>
      <c r="E261" s="167"/>
      <c r="F261" s="167"/>
      <c r="G261" s="167"/>
      <c r="H261" s="167"/>
      <c r="I261" s="179" t="s">
        <v>205</v>
      </c>
      <c r="J261" s="180"/>
      <c r="K261" s="175">
        <f t="shared" si="183"/>
        <v>26000</v>
      </c>
      <c r="L261" s="175">
        <f t="shared" si="183"/>
        <v>95000</v>
      </c>
      <c r="M261" s="175">
        <f t="shared" si="183"/>
        <v>95000</v>
      </c>
      <c r="N261" s="175">
        <f t="shared" si="183"/>
        <v>5000</v>
      </c>
      <c r="O261" s="175">
        <f t="shared" si="183"/>
        <v>5000</v>
      </c>
      <c r="P261" s="175">
        <f t="shared" si="183"/>
        <v>15000</v>
      </c>
      <c r="Q261" s="175">
        <f t="shared" si="183"/>
        <v>15000</v>
      </c>
      <c r="R261" s="175">
        <f t="shared" si="183"/>
        <v>0</v>
      </c>
      <c r="S261" s="175">
        <f t="shared" si="183"/>
        <v>15000</v>
      </c>
      <c r="T261" s="175">
        <f t="shared" si="183"/>
        <v>0</v>
      </c>
      <c r="U261" s="175">
        <f t="shared" si="183"/>
        <v>0</v>
      </c>
      <c r="V261" s="175">
        <f t="shared" si="183"/>
        <v>100</v>
      </c>
      <c r="W261" s="175">
        <f t="shared" si="183"/>
        <v>15000</v>
      </c>
      <c r="X261" s="175">
        <f t="shared" si="183"/>
        <v>40000</v>
      </c>
      <c r="Y261" s="175">
        <f t="shared" si="183"/>
        <v>40000</v>
      </c>
      <c r="Z261" s="175">
        <f t="shared" si="183"/>
        <v>40000</v>
      </c>
      <c r="AA261" s="175">
        <f t="shared" si="183"/>
        <v>40000</v>
      </c>
      <c r="AB261" s="175">
        <f t="shared" si="183"/>
        <v>20000</v>
      </c>
      <c r="AC261" s="175">
        <f t="shared" si="183"/>
        <v>40000</v>
      </c>
      <c r="AD261" s="175">
        <f t="shared" si="183"/>
        <v>40000</v>
      </c>
      <c r="AE261" s="175">
        <f t="shared" si="183"/>
        <v>0</v>
      </c>
      <c r="AF261" s="175">
        <f t="shared" si="184"/>
        <v>0</v>
      </c>
      <c r="AG261" s="175">
        <f t="shared" si="184"/>
        <v>40000</v>
      </c>
      <c r="AH261" s="175">
        <f t="shared" si="184"/>
        <v>0</v>
      </c>
      <c r="AI261" s="175">
        <f t="shared" si="184"/>
        <v>40000</v>
      </c>
      <c r="AJ261" s="175">
        <f t="shared" si="184"/>
        <v>27500</v>
      </c>
      <c r="AK261" s="287">
        <f t="shared" si="126"/>
        <v>68.75</v>
      </c>
    </row>
    <row r="262" spans="1:37">
      <c r="A262" s="155"/>
      <c r="B262" s="149"/>
      <c r="C262" s="149"/>
      <c r="D262" s="149"/>
      <c r="E262" s="149"/>
      <c r="F262" s="149"/>
      <c r="G262" s="149"/>
      <c r="H262" s="149"/>
      <c r="I262" s="150">
        <v>3</v>
      </c>
      <c r="J262" s="96" t="s">
        <v>9</v>
      </c>
      <c r="K262" s="87">
        <f t="shared" si="183"/>
        <v>26000</v>
      </c>
      <c r="L262" s="87">
        <f t="shared" si="183"/>
        <v>95000</v>
      </c>
      <c r="M262" s="87">
        <f t="shared" si="183"/>
        <v>95000</v>
      </c>
      <c r="N262" s="87">
        <f t="shared" si="183"/>
        <v>5000</v>
      </c>
      <c r="O262" s="87">
        <f t="shared" si="183"/>
        <v>5000</v>
      </c>
      <c r="P262" s="87">
        <f t="shared" si="183"/>
        <v>15000</v>
      </c>
      <c r="Q262" s="87">
        <f t="shared" si="183"/>
        <v>15000</v>
      </c>
      <c r="R262" s="87">
        <f t="shared" si="183"/>
        <v>0</v>
      </c>
      <c r="S262" s="87">
        <f t="shared" si="183"/>
        <v>15000</v>
      </c>
      <c r="T262" s="87">
        <f t="shared" si="183"/>
        <v>0</v>
      </c>
      <c r="U262" s="87">
        <f t="shared" si="183"/>
        <v>0</v>
      </c>
      <c r="V262" s="87">
        <f t="shared" si="183"/>
        <v>100</v>
      </c>
      <c r="W262" s="87">
        <f t="shared" si="183"/>
        <v>15000</v>
      </c>
      <c r="X262" s="87">
        <f t="shared" si="183"/>
        <v>40000</v>
      </c>
      <c r="Y262" s="87">
        <f t="shared" si="183"/>
        <v>40000</v>
      </c>
      <c r="Z262" s="87">
        <f t="shared" si="183"/>
        <v>40000</v>
      </c>
      <c r="AA262" s="87">
        <f t="shared" si="183"/>
        <v>40000</v>
      </c>
      <c r="AB262" s="87">
        <f t="shared" si="183"/>
        <v>20000</v>
      </c>
      <c r="AC262" s="87">
        <f t="shared" si="183"/>
        <v>40000</v>
      </c>
      <c r="AD262" s="87">
        <f t="shared" si="183"/>
        <v>40000</v>
      </c>
      <c r="AE262" s="87">
        <f t="shared" si="183"/>
        <v>0</v>
      </c>
      <c r="AF262" s="87">
        <f t="shared" si="184"/>
        <v>0</v>
      </c>
      <c r="AG262" s="87">
        <f t="shared" si="184"/>
        <v>40000</v>
      </c>
      <c r="AH262" s="87">
        <f t="shared" si="184"/>
        <v>0</v>
      </c>
      <c r="AI262" s="87">
        <f t="shared" si="184"/>
        <v>40000</v>
      </c>
      <c r="AJ262" s="87">
        <f t="shared" si="184"/>
        <v>27500</v>
      </c>
      <c r="AK262" s="287">
        <f t="shared" ref="AK262:AK325" si="185">SUM(AJ262/AI262*100)</f>
        <v>68.75</v>
      </c>
    </row>
    <row r="263" spans="1:37">
      <c r="A263" s="157"/>
      <c r="B263" s="149"/>
      <c r="C263" s="149"/>
      <c r="D263" s="149"/>
      <c r="E263" s="149"/>
      <c r="F263" s="149"/>
      <c r="G263" s="149"/>
      <c r="H263" s="149"/>
      <c r="I263" s="150">
        <v>38</v>
      </c>
      <c r="J263" s="96" t="s">
        <v>20</v>
      </c>
      <c r="K263" s="87">
        <f t="shared" si="183"/>
        <v>26000</v>
      </c>
      <c r="L263" s="87">
        <f t="shared" si="183"/>
        <v>95000</v>
      </c>
      <c r="M263" s="87">
        <f t="shared" si="183"/>
        <v>95000</v>
      </c>
      <c r="N263" s="87">
        <f t="shared" si="183"/>
        <v>5000</v>
      </c>
      <c r="O263" s="87">
        <f t="shared" si="183"/>
        <v>5000</v>
      </c>
      <c r="P263" s="87">
        <f t="shared" si="183"/>
        <v>15000</v>
      </c>
      <c r="Q263" s="87">
        <f t="shared" si="183"/>
        <v>15000</v>
      </c>
      <c r="R263" s="87">
        <f t="shared" si="183"/>
        <v>0</v>
      </c>
      <c r="S263" s="87">
        <f t="shared" si="183"/>
        <v>15000</v>
      </c>
      <c r="T263" s="87">
        <f t="shared" si="183"/>
        <v>0</v>
      </c>
      <c r="U263" s="87">
        <f t="shared" si="183"/>
        <v>0</v>
      </c>
      <c r="V263" s="87">
        <f t="shared" si="183"/>
        <v>100</v>
      </c>
      <c r="W263" s="87">
        <f t="shared" si="183"/>
        <v>15000</v>
      </c>
      <c r="X263" s="87">
        <f t="shared" si="183"/>
        <v>40000</v>
      </c>
      <c r="Y263" s="87">
        <f t="shared" si="183"/>
        <v>40000</v>
      </c>
      <c r="Z263" s="87">
        <f t="shared" si="183"/>
        <v>40000</v>
      </c>
      <c r="AA263" s="87">
        <f t="shared" si="183"/>
        <v>40000</v>
      </c>
      <c r="AB263" s="87">
        <f t="shared" si="183"/>
        <v>20000</v>
      </c>
      <c r="AC263" s="87">
        <f t="shared" si="183"/>
        <v>40000</v>
      </c>
      <c r="AD263" s="87">
        <f t="shared" si="183"/>
        <v>40000</v>
      </c>
      <c r="AE263" s="87">
        <f t="shared" si="183"/>
        <v>0</v>
      </c>
      <c r="AF263" s="87">
        <f t="shared" si="184"/>
        <v>0</v>
      </c>
      <c r="AG263" s="87">
        <f t="shared" si="184"/>
        <v>40000</v>
      </c>
      <c r="AH263" s="87">
        <f t="shared" si="184"/>
        <v>0</v>
      </c>
      <c r="AI263" s="87">
        <f t="shared" si="184"/>
        <v>40000</v>
      </c>
      <c r="AJ263" s="87">
        <f t="shared" si="184"/>
        <v>27500</v>
      </c>
      <c r="AK263" s="287">
        <f t="shared" si="185"/>
        <v>68.75</v>
      </c>
    </row>
    <row r="264" spans="1:37">
      <c r="A264" s="144"/>
      <c r="B264" s="142" t="s">
        <v>85</v>
      </c>
      <c r="C264" s="82"/>
      <c r="D264" s="82"/>
      <c r="E264" s="82"/>
      <c r="F264" s="82"/>
      <c r="G264" s="82"/>
      <c r="H264" s="82"/>
      <c r="I264" s="77">
        <v>381</v>
      </c>
      <c r="J264" s="78" t="s">
        <v>137</v>
      </c>
      <c r="K264" s="87">
        <f t="shared" si="183"/>
        <v>26000</v>
      </c>
      <c r="L264" s="87">
        <f t="shared" si="183"/>
        <v>95000</v>
      </c>
      <c r="M264" s="87">
        <f t="shared" si="183"/>
        <v>95000</v>
      </c>
      <c r="N264" s="88">
        <f t="shared" si="183"/>
        <v>5000</v>
      </c>
      <c r="O264" s="88">
        <f t="shared" si="183"/>
        <v>5000</v>
      </c>
      <c r="P264" s="88">
        <f t="shared" si="183"/>
        <v>15000</v>
      </c>
      <c r="Q264" s="88">
        <f t="shared" si="183"/>
        <v>15000</v>
      </c>
      <c r="R264" s="88">
        <f t="shared" si="183"/>
        <v>0</v>
      </c>
      <c r="S264" s="88">
        <f t="shared" si="183"/>
        <v>15000</v>
      </c>
      <c r="T264" s="88">
        <f t="shared" si="183"/>
        <v>0</v>
      </c>
      <c r="U264" s="88">
        <f t="shared" si="183"/>
        <v>0</v>
      </c>
      <c r="V264" s="88">
        <f t="shared" si="183"/>
        <v>100</v>
      </c>
      <c r="W264" s="88">
        <f t="shared" si="183"/>
        <v>15000</v>
      </c>
      <c r="X264" s="88">
        <f t="shared" si="183"/>
        <v>40000</v>
      </c>
      <c r="Y264" s="88">
        <f t="shared" si="183"/>
        <v>40000</v>
      </c>
      <c r="Z264" s="88">
        <f t="shared" si="183"/>
        <v>40000</v>
      </c>
      <c r="AA264" s="88">
        <f t="shared" si="183"/>
        <v>40000</v>
      </c>
      <c r="AB264" s="88">
        <f t="shared" si="183"/>
        <v>20000</v>
      </c>
      <c r="AC264" s="88">
        <f t="shared" si="183"/>
        <v>40000</v>
      </c>
      <c r="AD264" s="88">
        <f t="shared" si="183"/>
        <v>40000</v>
      </c>
      <c r="AE264" s="88">
        <f t="shared" si="183"/>
        <v>0</v>
      </c>
      <c r="AF264" s="88">
        <f t="shared" si="184"/>
        <v>0</v>
      </c>
      <c r="AG264" s="88">
        <f t="shared" si="184"/>
        <v>40000</v>
      </c>
      <c r="AH264" s="88">
        <f t="shared" si="184"/>
        <v>0</v>
      </c>
      <c r="AI264" s="88">
        <f t="shared" si="184"/>
        <v>40000</v>
      </c>
      <c r="AJ264" s="88">
        <f t="shared" si="184"/>
        <v>27500</v>
      </c>
      <c r="AK264" s="287">
        <f t="shared" si="185"/>
        <v>68.75</v>
      </c>
    </row>
    <row r="265" spans="1:37">
      <c r="A265" s="144"/>
      <c r="B265" s="82"/>
      <c r="C265" s="82"/>
      <c r="D265" s="82"/>
      <c r="E265" s="82"/>
      <c r="F265" s="82"/>
      <c r="G265" s="82"/>
      <c r="H265" s="82"/>
      <c r="I265" s="77">
        <v>38113</v>
      </c>
      <c r="J265" s="78" t="s">
        <v>242</v>
      </c>
      <c r="K265" s="63">
        <v>26000</v>
      </c>
      <c r="L265" s="63">
        <v>95000</v>
      </c>
      <c r="M265" s="63">
        <v>95000</v>
      </c>
      <c r="N265" s="63">
        <v>5000</v>
      </c>
      <c r="O265" s="63">
        <v>5000</v>
      </c>
      <c r="P265" s="63">
        <v>15000</v>
      </c>
      <c r="Q265" s="63">
        <v>15000</v>
      </c>
      <c r="R265" s="63"/>
      <c r="S265" s="63">
        <v>15000</v>
      </c>
      <c r="T265" s="63"/>
      <c r="U265" s="63"/>
      <c r="V265" s="76">
        <f t="shared" si="179"/>
        <v>100</v>
      </c>
      <c r="W265" s="76">
        <v>15000</v>
      </c>
      <c r="X265" s="75">
        <v>40000</v>
      </c>
      <c r="Y265" s="75">
        <v>40000</v>
      </c>
      <c r="Z265" s="75">
        <v>40000</v>
      </c>
      <c r="AA265" s="75">
        <v>40000</v>
      </c>
      <c r="AB265" s="75">
        <v>20000</v>
      </c>
      <c r="AC265" s="75">
        <v>40000</v>
      </c>
      <c r="AD265" s="75">
        <v>40000</v>
      </c>
      <c r="AE265" s="75"/>
      <c r="AF265" s="75"/>
      <c r="AG265" s="88">
        <f>SUM(AD265+AE265-AF265)</f>
        <v>40000</v>
      </c>
      <c r="AH265" s="75"/>
      <c r="AI265" s="75">
        <v>40000</v>
      </c>
      <c r="AJ265" s="22">
        <v>27500</v>
      </c>
      <c r="AK265" s="287">
        <f t="shared" si="185"/>
        <v>68.75</v>
      </c>
    </row>
    <row r="266" spans="1:37">
      <c r="A266" s="166" t="s">
        <v>209</v>
      </c>
      <c r="B266" s="167"/>
      <c r="C266" s="167"/>
      <c r="D266" s="167"/>
      <c r="E266" s="167"/>
      <c r="F266" s="167"/>
      <c r="G266" s="167"/>
      <c r="H266" s="167"/>
      <c r="I266" s="179" t="s">
        <v>29</v>
      </c>
      <c r="J266" s="180" t="s">
        <v>212</v>
      </c>
      <c r="K266" s="175">
        <f t="shared" ref="K266:AE270" si="186">SUM(K267)</f>
        <v>13000</v>
      </c>
      <c r="L266" s="175">
        <f t="shared" si="186"/>
        <v>0</v>
      </c>
      <c r="M266" s="175">
        <f t="shared" si="186"/>
        <v>0</v>
      </c>
      <c r="N266" s="175">
        <f t="shared" si="186"/>
        <v>14000</v>
      </c>
      <c r="O266" s="175">
        <f t="shared" si="186"/>
        <v>14000</v>
      </c>
      <c r="P266" s="175">
        <f t="shared" si="186"/>
        <v>20000</v>
      </c>
      <c r="Q266" s="175">
        <f t="shared" si="186"/>
        <v>20000</v>
      </c>
      <c r="R266" s="175">
        <f t="shared" si="186"/>
        <v>15200</v>
      </c>
      <c r="S266" s="175">
        <f t="shared" si="186"/>
        <v>25000</v>
      </c>
      <c r="T266" s="175">
        <f t="shared" si="186"/>
        <v>17700</v>
      </c>
      <c r="U266" s="175">
        <f t="shared" si="186"/>
        <v>0</v>
      </c>
      <c r="V266" s="175">
        <f t="shared" si="186"/>
        <v>125</v>
      </c>
      <c r="W266" s="175">
        <f t="shared" si="186"/>
        <v>25000</v>
      </c>
      <c r="X266" s="175">
        <f t="shared" si="186"/>
        <v>60000</v>
      </c>
      <c r="Y266" s="175">
        <f t="shared" si="186"/>
        <v>10000</v>
      </c>
      <c r="Z266" s="175">
        <f t="shared" si="186"/>
        <v>15000</v>
      </c>
      <c r="AA266" s="175">
        <f t="shared" si="186"/>
        <v>15000</v>
      </c>
      <c r="AB266" s="175">
        <f t="shared" si="186"/>
        <v>4500</v>
      </c>
      <c r="AC266" s="175">
        <f t="shared" si="186"/>
        <v>15000</v>
      </c>
      <c r="AD266" s="175">
        <f t="shared" si="186"/>
        <v>15000</v>
      </c>
      <c r="AE266" s="175">
        <f t="shared" si="186"/>
        <v>0</v>
      </c>
      <c r="AF266" s="175">
        <f t="shared" ref="AF266:AJ270" si="187">SUM(AF267)</f>
        <v>0</v>
      </c>
      <c r="AG266" s="175">
        <f t="shared" si="187"/>
        <v>15000</v>
      </c>
      <c r="AH266" s="175">
        <f t="shared" si="187"/>
        <v>0</v>
      </c>
      <c r="AI266" s="175">
        <f t="shared" si="187"/>
        <v>15000</v>
      </c>
      <c r="AJ266" s="175">
        <f t="shared" si="187"/>
        <v>0</v>
      </c>
      <c r="AK266" s="287">
        <f t="shared" si="185"/>
        <v>0</v>
      </c>
    </row>
    <row r="267" spans="1:37">
      <c r="A267" s="166"/>
      <c r="B267" s="167"/>
      <c r="C267" s="167"/>
      <c r="D267" s="167"/>
      <c r="E267" s="167"/>
      <c r="F267" s="167"/>
      <c r="G267" s="167"/>
      <c r="H267" s="167"/>
      <c r="I267" s="179" t="s">
        <v>205</v>
      </c>
      <c r="J267" s="180"/>
      <c r="K267" s="175">
        <f t="shared" si="186"/>
        <v>13000</v>
      </c>
      <c r="L267" s="175">
        <f t="shared" si="186"/>
        <v>0</v>
      </c>
      <c r="M267" s="175">
        <f t="shared" si="186"/>
        <v>0</v>
      </c>
      <c r="N267" s="175">
        <f t="shared" si="186"/>
        <v>14000</v>
      </c>
      <c r="O267" s="175">
        <f t="shared" si="186"/>
        <v>14000</v>
      </c>
      <c r="P267" s="175">
        <f t="shared" si="186"/>
        <v>20000</v>
      </c>
      <c r="Q267" s="175">
        <f t="shared" si="186"/>
        <v>20000</v>
      </c>
      <c r="R267" s="175">
        <f t="shared" si="186"/>
        <v>15200</v>
      </c>
      <c r="S267" s="175">
        <f t="shared" si="186"/>
        <v>25000</v>
      </c>
      <c r="T267" s="175">
        <f t="shared" si="186"/>
        <v>17700</v>
      </c>
      <c r="U267" s="175">
        <f t="shared" si="186"/>
        <v>0</v>
      </c>
      <c r="V267" s="175">
        <f t="shared" si="186"/>
        <v>125</v>
      </c>
      <c r="W267" s="175">
        <f t="shared" si="186"/>
        <v>25000</v>
      </c>
      <c r="X267" s="175">
        <f t="shared" si="186"/>
        <v>60000</v>
      </c>
      <c r="Y267" s="175">
        <f t="shared" si="186"/>
        <v>10000</v>
      </c>
      <c r="Z267" s="175">
        <f t="shared" si="186"/>
        <v>15000</v>
      </c>
      <c r="AA267" s="175">
        <f t="shared" si="186"/>
        <v>15000</v>
      </c>
      <c r="AB267" s="175">
        <f t="shared" si="186"/>
        <v>4500</v>
      </c>
      <c r="AC267" s="175">
        <f t="shared" si="186"/>
        <v>15000</v>
      </c>
      <c r="AD267" s="175">
        <f t="shared" si="186"/>
        <v>15000</v>
      </c>
      <c r="AE267" s="175">
        <f t="shared" si="186"/>
        <v>0</v>
      </c>
      <c r="AF267" s="175">
        <f t="shared" si="187"/>
        <v>0</v>
      </c>
      <c r="AG267" s="175">
        <f t="shared" si="187"/>
        <v>15000</v>
      </c>
      <c r="AH267" s="175">
        <f t="shared" si="187"/>
        <v>0</v>
      </c>
      <c r="AI267" s="175">
        <f t="shared" si="187"/>
        <v>15000</v>
      </c>
      <c r="AJ267" s="175">
        <f t="shared" si="187"/>
        <v>0</v>
      </c>
      <c r="AK267" s="287">
        <f t="shared" si="185"/>
        <v>0</v>
      </c>
    </row>
    <row r="268" spans="1:37">
      <c r="A268" s="155"/>
      <c r="B268" s="152"/>
      <c r="C268" s="149"/>
      <c r="D268" s="149"/>
      <c r="E268" s="149"/>
      <c r="F268" s="149"/>
      <c r="G268" s="149"/>
      <c r="H268" s="149"/>
      <c r="I268" s="150">
        <v>3</v>
      </c>
      <c r="J268" s="96" t="s">
        <v>9</v>
      </c>
      <c r="K268" s="87">
        <f t="shared" si="186"/>
        <v>13000</v>
      </c>
      <c r="L268" s="87">
        <f t="shared" si="186"/>
        <v>0</v>
      </c>
      <c r="M268" s="87">
        <f t="shared" si="186"/>
        <v>0</v>
      </c>
      <c r="N268" s="79">
        <f t="shared" si="186"/>
        <v>14000</v>
      </c>
      <c r="O268" s="79">
        <f t="shared" si="186"/>
        <v>14000</v>
      </c>
      <c r="P268" s="79">
        <f t="shared" si="186"/>
        <v>20000</v>
      </c>
      <c r="Q268" s="79">
        <f t="shared" si="186"/>
        <v>20000</v>
      </c>
      <c r="R268" s="79">
        <f>SUM(R269)</f>
        <v>15200</v>
      </c>
      <c r="S268" s="79">
        <f>SUM(S269)</f>
        <v>25000</v>
      </c>
      <c r="T268" s="79">
        <f t="shared" si="186"/>
        <v>17700</v>
      </c>
      <c r="U268" s="79">
        <f t="shared" si="186"/>
        <v>0</v>
      </c>
      <c r="V268" s="79">
        <f t="shared" si="186"/>
        <v>125</v>
      </c>
      <c r="W268" s="79">
        <f t="shared" si="186"/>
        <v>25000</v>
      </c>
      <c r="X268" s="79">
        <f t="shared" si="186"/>
        <v>60000</v>
      </c>
      <c r="Y268" s="79">
        <f t="shared" si="186"/>
        <v>10000</v>
      </c>
      <c r="Z268" s="79">
        <f t="shared" si="186"/>
        <v>15000</v>
      </c>
      <c r="AA268" s="79">
        <f t="shared" si="186"/>
        <v>15000</v>
      </c>
      <c r="AB268" s="79">
        <f t="shared" si="186"/>
        <v>4500</v>
      </c>
      <c r="AC268" s="79">
        <f t="shared" si="186"/>
        <v>15000</v>
      </c>
      <c r="AD268" s="79">
        <f t="shared" si="186"/>
        <v>15000</v>
      </c>
      <c r="AE268" s="79">
        <f t="shared" si="186"/>
        <v>0</v>
      </c>
      <c r="AF268" s="79">
        <f t="shared" si="187"/>
        <v>0</v>
      </c>
      <c r="AG268" s="79">
        <f t="shared" si="187"/>
        <v>15000</v>
      </c>
      <c r="AH268" s="79">
        <f t="shared" si="187"/>
        <v>0</v>
      </c>
      <c r="AI268" s="79">
        <f t="shared" si="187"/>
        <v>15000</v>
      </c>
      <c r="AJ268" s="79">
        <f t="shared" si="187"/>
        <v>0</v>
      </c>
      <c r="AK268" s="287">
        <f t="shared" si="185"/>
        <v>0</v>
      </c>
    </row>
    <row r="269" spans="1:37">
      <c r="A269" s="157"/>
      <c r="B269" s="152"/>
      <c r="C269" s="149"/>
      <c r="D269" s="149"/>
      <c r="E269" s="149"/>
      <c r="F269" s="149"/>
      <c r="G269" s="149"/>
      <c r="H269" s="149"/>
      <c r="I269" s="150">
        <v>38</v>
      </c>
      <c r="J269" s="96" t="s">
        <v>20</v>
      </c>
      <c r="K269" s="87">
        <f t="shared" si="186"/>
        <v>13000</v>
      </c>
      <c r="L269" s="87">
        <f t="shared" si="186"/>
        <v>0</v>
      </c>
      <c r="M269" s="87">
        <f t="shared" si="186"/>
        <v>0</v>
      </c>
      <c r="N269" s="79">
        <f t="shared" si="186"/>
        <v>14000</v>
      </c>
      <c r="O269" s="79">
        <f t="shared" si="186"/>
        <v>14000</v>
      </c>
      <c r="P269" s="79">
        <f t="shared" si="186"/>
        <v>20000</v>
      </c>
      <c r="Q269" s="79">
        <f t="shared" si="186"/>
        <v>20000</v>
      </c>
      <c r="R269" s="79">
        <f>SUM(R270)</f>
        <v>15200</v>
      </c>
      <c r="S269" s="79">
        <f>SUM(S270)</f>
        <v>25000</v>
      </c>
      <c r="T269" s="79">
        <f>SUM(T270)</f>
        <v>17700</v>
      </c>
      <c r="U269" s="79">
        <f t="shared" si="186"/>
        <v>0</v>
      </c>
      <c r="V269" s="79">
        <f t="shared" si="186"/>
        <v>125</v>
      </c>
      <c r="W269" s="79">
        <f t="shared" si="186"/>
        <v>25000</v>
      </c>
      <c r="X269" s="79">
        <f t="shared" si="186"/>
        <v>60000</v>
      </c>
      <c r="Y269" s="79">
        <f t="shared" si="186"/>
        <v>10000</v>
      </c>
      <c r="Z269" s="79">
        <f t="shared" si="186"/>
        <v>15000</v>
      </c>
      <c r="AA269" s="79">
        <f t="shared" si="186"/>
        <v>15000</v>
      </c>
      <c r="AB269" s="79">
        <f t="shared" si="186"/>
        <v>4500</v>
      </c>
      <c r="AC269" s="79">
        <f t="shared" si="186"/>
        <v>15000</v>
      </c>
      <c r="AD269" s="79">
        <f t="shared" si="186"/>
        <v>15000</v>
      </c>
      <c r="AE269" s="79">
        <f t="shared" si="186"/>
        <v>0</v>
      </c>
      <c r="AF269" s="79">
        <f t="shared" si="187"/>
        <v>0</v>
      </c>
      <c r="AG269" s="79">
        <f t="shared" si="187"/>
        <v>15000</v>
      </c>
      <c r="AH269" s="79">
        <f t="shared" si="187"/>
        <v>0</v>
      </c>
      <c r="AI269" s="79">
        <f t="shared" si="187"/>
        <v>15000</v>
      </c>
      <c r="AJ269" s="79">
        <f t="shared" si="187"/>
        <v>0</v>
      </c>
      <c r="AK269" s="287">
        <f t="shared" si="185"/>
        <v>0</v>
      </c>
    </row>
    <row r="270" spans="1:37">
      <c r="A270" s="144"/>
      <c r="B270" s="142" t="s">
        <v>85</v>
      </c>
      <c r="C270" s="82"/>
      <c r="D270" s="82"/>
      <c r="E270" s="82"/>
      <c r="F270" s="82"/>
      <c r="G270" s="82"/>
      <c r="H270" s="82"/>
      <c r="I270" s="77">
        <v>381</v>
      </c>
      <c r="J270" s="78" t="s">
        <v>137</v>
      </c>
      <c r="K270" s="87">
        <f t="shared" si="186"/>
        <v>13000</v>
      </c>
      <c r="L270" s="87">
        <f t="shared" si="186"/>
        <v>0</v>
      </c>
      <c r="M270" s="87">
        <f t="shared" si="186"/>
        <v>0</v>
      </c>
      <c r="N270" s="63">
        <f t="shared" si="186"/>
        <v>14000</v>
      </c>
      <c r="O270" s="63">
        <f t="shared" si="186"/>
        <v>14000</v>
      </c>
      <c r="P270" s="63">
        <f t="shared" si="186"/>
        <v>20000</v>
      </c>
      <c r="Q270" s="63">
        <f t="shared" si="186"/>
        <v>20000</v>
      </c>
      <c r="R270" s="63">
        <f t="shared" si="186"/>
        <v>15200</v>
      </c>
      <c r="S270" s="63">
        <f t="shared" si="186"/>
        <v>25000</v>
      </c>
      <c r="T270" s="63">
        <f t="shared" si="186"/>
        <v>17700</v>
      </c>
      <c r="U270" s="63">
        <f t="shared" si="186"/>
        <v>0</v>
      </c>
      <c r="V270" s="63">
        <f t="shared" si="186"/>
        <v>125</v>
      </c>
      <c r="W270" s="63">
        <f t="shared" si="186"/>
        <v>25000</v>
      </c>
      <c r="X270" s="63">
        <f t="shared" si="186"/>
        <v>60000</v>
      </c>
      <c r="Y270" s="63">
        <f t="shared" si="186"/>
        <v>10000</v>
      </c>
      <c r="Z270" s="63">
        <f t="shared" si="186"/>
        <v>15000</v>
      </c>
      <c r="AA270" s="63">
        <f t="shared" si="186"/>
        <v>15000</v>
      </c>
      <c r="AB270" s="63">
        <f t="shared" si="186"/>
        <v>4500</v>
      </c>
      <c r="AC270" s="63">
        <f t="shared" si="186"/>
        <v>15000</v>
      </c>
      <c r="AD270" s="63">
        <f t="shared" si="186"/>
        <v>15000</v>
      </c>
      <c r="AE270" s="63">
        <f t="shared" si="186"/>
        <v>0</v>
      </c>
      <c r="AF270" s="63">
        <f t="shared" si="187"/>
        <v>0</v>
      </c>
      <c r="AG270" s="63">
        <f t="shared" si="187"/>
        <v>15000</v>
      </c>
      <c r="AH270" s="63">
        <f t="shared" si="187"/>
        <v>0</v>
      </c>
      <c r="AI270" s="63">
        <f t="shared" si="187"/>
        <v>15000</v>
      </c>
      <c r="AJ270" s="63">
        <f t="shared" si="187"/>
        <v>0</v>
      </c>
      <c r="AK270" s="287">
        <f t="shared" si="185"/>
        <v>0</v>
      </c>
    </row>
    <row r="271" spans="1:37">
      <c r="A271" s="144"/>
      <c r="B271" s="82"/>
      <c r="C271" s="82"/>
      <c r="D271" s="82"/>
      <c r="E271" s="82"/>
      <c r="F271" s="82"/>
      <c r="G271" s="82"/>
      <c r="H271" s="82"/>
      <c r="I271" s="77">
        <v>38113</v>
      </c>
      <c r="J271" s="78" t="s">
        <v>343</v>
      </c>
      <c r="K271" s="63">
        <v>13000</v>
      </c>
      <c r="L271" s="63">
        <v>0</v>
      </c>
      <c r="M271" s="63">
        <v>0</v>
      </c>
      <c r="N271" s="63">
        <v>14000</v>
      </c>
      <c r="O271" s="63">
        <v>14000</v>
      </c>
      <c r="P271" s="63">
        <v>20000</v>
      </c>
      <c r="Q271" s="63">
        <v>20000</v>
      </c>
      <c r="R271" s="63">
        <v>15200</v>
      </c>
      <c r="S271" s="63">
        <v>25000</v>
      </c>
      <c r="T271" s="63">
        <v>17700</v>
      </c>
      <c r="U271" s="63"/>
      <c r="V271" s="76">
        <f t="shared" si="179"/>
        <v>125</v>
      </c>
      <c r="W271" s="76">
        <v>25000</v>
      </c>
      <c r="X271" s="75">
        <v>60000</v>
      </c>
      <c r="Y271" s="75">
        <v>10000</v>
      </c>
      <c r="Z271" s="75">
        <v>15000</v>
      </c>
      <c r="AA271" s="75">
        <v>15000</v>
      </c>
      <c r="AB271" s="75">
        <v>4500</v>
      </c>
      <c r="AC271" s="75">
        <v>15000</v>
      </c>
      <c r="AD271" s="75">
        <v>15000</v>
      </c>
      <c r="AE271" s="75"/>
      <c r="AF271" s="75"/>
      <c r="AG271" s="88">
        <f>SUM(AD271+AE271-AF271)</f>
        <v>15000</v>
      </c>
      <c r="AH271" s="75"/>
      <c r="AI271" s="75">
        <v>15000</v>
      </c>
      <c r="AJ271" s="22">
        <v>0</v>
      </c>
      <c r="AK271" s="287">
        <f t="shared" si="185"/>
        <v>0</v>
      </c>
    </row>
    <row r="272" spans="1:37">
      <c r="A272" s="166" t="s">
        <v>211</v>
      </c>
      <c r="B272" s="167"/>
      <c r="C272" s="167"/>
      <c r="D272" s="167"/>
      <c r="E272" s="167"/>
      <c r="F272" s="167"/>
      <c r="G272" s="167"/>
      <c r="H272" s="167"/>
      <c r="I272" s="179" t="s">
        <v>29</v>
      </c>
      <c r="J272" s="180" t="s">
        <v>250</v>
      </c>
      <c r="K272" s="181">
        <f t="shared" ref="K272:AE276" si="188">SUM(K273)</f>
        <v>7950.08</v>
      </c>
      <c r="L272" s="181">
        <f t="shared" si="188"/>
        <v>20000</v>
      </c>
      <c r="M272" s="181">
        <f t="shared" si="188"/>
        <v>20000</v>
      </c>
      <c r="N272" s="181">
        <f t="shared" si="188"/>
        <v>5000</v>
      </c>
      <c r="O272" s="181">
        <f t="shared" si="188"/>
        <v>5000</v>
      </c>
      <c r="P272" s="181">
        <f t="shared" si="188"/>
        <v>20000</v>
      </c>
      <c r="Q272" s="181">
        <f t="shared" si="188"/>
        <v>20000</v>
      </c>
      <c r="R272" s="181">
        <f t="shared" si="188"/>
        <v>15000</v>
      </c>
      <c r="S272" s="181">
        <f t="shared" si="188"/>
        <v>20000</v>
      </c>
      <c r="T272" s="181">
        <f t="shared" si="188"/>
        <v>12500</v>
      </c>
      <c r="U272" s="181">
        <f t="shared" si="188"/>
        <v>0</v>
      </c>
      <c r="V272" s="181">
        <f t="shared" si="188"/>
        <v>100</v>
      </c>
      <c r="W272" s="181">
        <f t="shared" si="188"/>
        <v>20000</v>
      </c>
      <c r="X272" s="181">
        <f t="shared" si="188"/>
        <v>25000</v>
      </c>
      <c r="Y272" s="181">
        <f t="shared" si="188"/>
        <v>25000</v>
      </c>
      <c r="Z272" s="181">
        <f t="shared" si="188"/>
        <v>40000</v>
      </c>
      <c r="AA272" s="181">
        <f t="shared" si="188"/>
        <v>40000</v>
      </c>
      <c r="AB272" s="181">
        <f t="shared" si="188"/>
        <v>21000</v>
      </c>
      <c r="AC272" s="181">
        <f t="shared" si="188"/>
        <v>40000</v>
      </c>
      <c r="AD272" s="181">
        <f t="shared" si="188"/>
        <v>40000</v>
      </c>
      <c r="AE272" s="181">
        <f t="shared" si="188"/>
        <v>0</v>
      </c>
      <c r="AF272" s="181">
        <f t="shared" ref="AF272:AJ276" si="189">SUM(AF273)</f>
        <v>0</v>
      </c>
      <c r="AG272" s="181">
        <f t="shared" si="189"/>
        <v>40000</v>
      </c>
      <c r="AH272" s="181">
        <f t="shared" si="189"/>
        <v>22500</v>
      </c>
      <c r="AI272" s="181">
        <f t="shared" si="189"/>
        <v>40000</v>
      </c>
      <c r="AJ272" s="181">
        <f t="shared" si="189"/>
        <v>10000</v>
      </c>
      <c r="AK272" s="287">
        <f t="shared" si="185"/>
        <v>25</v>
      </c>
    </row>
    <row r="273" spans="1:37">
      <c r="A273" s="166"/>
      <c r="B273" s="167"/>
      <c r="C273" s="167"/>
      <c r="D273" s="167"/>
      <c r="E273" s="167"/>
      <c r="F273" s="167"/>
      <c r="G273" s="167"/>
      <c r="H273" s="167"/>
      <c r="I273" s="179" t="s">
        <v>205</v>
      </c>
      <c r="J273" s="180"/>
      <c r="K273" s="181">
        <f t="shared" si="188"/>
        <v>7950.08</v>
      </c>
      <c r="L273" s="181">
        <f t="shared" si="188"/>
        <v>20000</v>
      </c>
      <c r="M273" s="181">
        <f t="shared" si="188"/>
        <v>20000</v>
      </c>
      <c r="N273" s="181">
        <f t="shared" si="188"/>
        <v>5000</v>
      </c>
      <c r="O273" s="181">
        <f t="shared" si="188"/>
        <v>5000</v>
      </c>
      <c r="P273" s="181">
        <f t="shared" si="188"/>
        <v>20000</v>
      </c>
      <c r="Q273" s="181">
        <f t="shared" si="188"/>
        <v>20000</v>
      </c>
      <c r="R273" s="181">
        <f t="shared" si="188"/>
        <v>15000</v>
      </c>
      <c r="S273" s="181">
        <f t="shared" si="188"/>
        <v>20000</v>
      </c>
      <c r="T273" s="181">
        <f t="shared" si="188"/>
        <v>12500</v>
      </c>
      <c r="U273" s="181">
        <f t="shared" si="188"/>
        <v>0</v>
      </c>
      <c r="V273" s="181">
        <f t="shared" si="188"/>
        <v>100</v>
      </c>
      <c r="W273" s="181">
        <f t="shared" si="188"/>
        <v>20000</v>
      </c>
      <c r="X273" s="181">
        <f t="shared" si="188"/>
        <v>25000</v>
      </c>
      <c r="Y273" s="181">
        <f t="shared" si="188"/>
        <v>25000</v>
      </c>
      <c r="Z273" s="181">
        <f t="shared" si="188"/>
        <v>40000</v>
      </c>
      <c r="AA273" s="181">
        <f t="shared" si="188"/>
        <v>40000</v>
      </c>
      <c r="AB273" s="181">
        <f t="shared" si="188"/>
        <v>21000</v>
      </c>
      <c r="AC273" s="181">
        <f t="shared" si="188"/>
        <v>40000</v>
      </c>
      <c r="AD273" s="181">
        <f t="shared" si="188"/>
        <v>40000</v>
      </c>
      <c r="AE273" s="181">
        <f t="shared" si="188"/>
        <v>0</v>
      </c>
      <c r="AF273" s="181">
        <f t="shared" si="189"/>
        <v>0</v>
      </c>
      <c r="AG273" s="181">
        <f t="shared" si="189"/>
        <v>40000</v>
      </c>
      <c r="AH273" s="181">
        <f t="shared" si="189"/>
        <v>22500</v>
      </c>
      <c r="AI273" s="181">
        <f t="shared" si="189"/>
        <v>40000</v>
      </c>
      <c r="AJ273" s="181">
        <f t="shared" si="189"/>
        <v>10000</v>
      </c>
      <c r="AK273" s="287">
        <f t="shared" si="185"/>
        <v>25</v>
      </c>
    </row>
    <row r="274" spans="1:37">
      <c r="A274" s="155"/>
      <c r="B274" s="149"/>
      <c r="C274" s="149"/>
      <c r="D274" s="149"/>
      <c r="E274" s="149"/>
      <c r="F274" s="149"/>
      <c r="G274" s="149"/>
      <c r="H274" s="149"/>
      <c r="I274" s="150">
        <v>3</v>
      </c>
      <c r="J274" s="96" t="s">
        <v>9</v>
      </c>
      <c r="K274" s="79">
        <f t="shared" si="188"/>
        <v>7950.08</v>
      </c>
      <c r="L274" s="79">
        <f t="shared" si="188"/>
        <v>20000</v>
      </c>
      <c r="M274" s="79">
        <f t="shared" si="188"/>
        <v>20000</v>
      </c>
      <c r="N274" s="79">
        <f t="shared" si="188"/>
        <v>5000</v>
      </c>
      <c r="O274" s="79">
        <f t="shared" si="188"/>
        <v>5000</v>
      </c>
      <c r="P274" s="79">
        <f t="shared" si="188"/>
        <v>20000</v>
      </c>
      <c r="Q274" s="79">
        <f t="shared" si="188"/>
        <v>20000</v>
      </c>
      <c r="R274" s="79">
        <f t="shared" si="188"/>
        <v>15000</v>
      </c>
      <c r="S274" s="79">
        <f t="shared" si="188"/>
        <v>20000</v>
      </c>
      <c r="T274" s="79">
        <f>SUM(T275)</f>
        <v>12500</v>
      </c>
      <c r="U274" s="79">
        <f t="shared" si="188"/>
        <v>0</v>
      </c>
      <c r="V274" s="79">
        <f t="shared" si="188"/>
        <v>100</v>
      </c>
      <c r="W274" s="79">
        <f>SUM(W275)</f>
        <v>20000</v>
      </c>
      <c r="X274" s="79">
        <f t="shared" si="188"/>
        <v>25000</v>
      </c>
      <c r="Y274" s="79">
        <f t="shared" si="188"/>
        <v>25000</v>
      </c>
      <c r="Z274" s="79">
        <f t="shared" si="188"/>
        <v>40000</v>
      </c>
      <c r="AA274" s="79">
        <f t="shared" si="188"/>
        <v>40000</v>
      </c>
      <c r="AB274" s="79">
        <f t="shared" si="188"/>
        <v>21000</v>
      </c>
      <c r="AC274" s="79">
        <f t="shared" si="188"/>
        <v>40000</v>
      </c>
      <c r="AD274" s="79">
        <f t="shared" si="188"/>
        <v>40000</v>
      </c>
      <c r="AE274" s="79">
        <f t="shared" si="188"/>
        <v>0</v>
      </c>
      <c r="AF274" s="79">
        <f t="shared" si="189"/>
        <v>0</v>
      </c>
      <c r="AG274" s="79">
        <f t="shared" si="189"/>
        <v>40000</v>
      </c>
      <c r="AH274" s="79">
        <f t="shared" si="189"/>
        <v>22500</v>
      </c>
      <c r="AI274" s="79">
        <f t="shared" si="189"/>
        <v>40000</v>
      </c>
      <c r="AJ274" s="79">
        <f t="shared" si="189"/>
        <v>10000</v>
      </c>
      <c r="AK274" s="287">
        <f t="shared" si="185"/>
        <v>25</v>
      </c>
    </row>
    <row r="275" spans="1:37">
      <c r="A275" s="157"/>
      <c r="B275" s="149"/>
      <c r="C275" s="149"/>
      <c r="D275" s="149"/>
      <c r="E275" s="149"/>
      <c r="F275" s="149"/>
      <c r="G275" s="149"/>
      <c r="H275" s="149"/>
      <c r="I275" s="150">
        <v>38</v>
      </c>
      <c r="J275" s="96" t="s">
        <v>20</v>
      </c>
      <c r="K275" s="79">
        <f t="shared" si="188"/>
        <v>7950.08</v>
      </c>
      <c r="L275" s="79">
        <f t="shared" si="188"/>
        <v>20000</v>
      </c>
      <c r="M275" s="79">
        <f t="shared" si="188"/>
        <v>20000</v>
      </c>
      <c r="N275" s="79">
        <f t="shared" si="188"/>
        <v>5000</v>
      </c>
      <c r="O275" s="79">
        <f t="shared" si="188"/>
        <v>5000</v>
      </c>
      <c r="P275" s="79">
        <f t="shared" si="188"/>
        <v>20000</v>
      </c>
      <c r="Q275" s="79">
        <f t="shared" si="188"/>
        <v>20000</v>
      </c>
      <c r="R275" s="79">
        <f t="shared" si="188"/>
        <v>15000</v>
      </c>
      <c r="S275" s="79">
        <f t="shared" si="188"/>
        <v>20000</v>
      </c>
      <c r="T275" s="79">
        <f>SUM(T276)</f>
        <v>12500</v>
      </c>
      <c r="U275" s="79">
        <f t="shared" si="188"/>
        <v>0</v>
      </c>
      <c r="V275" s="79">
        <f t="shared" si="188"/>
        <v>100</v>
      </c>
      <c r="W275" s="79">
        <f t="shared" si="188"/>
        <v>20000</v>
      </c>
      <c r="X275" s="79">
        <f t="shared" si="188"/>
        <v>25000</v>
      </c>
      <c r="Y275" s="79">
        <f t="shared" si="188"/>
        <v>25000</v>
      </c>
      <c r="Z275" s="79">
        <f t="shared" si="188"/>
        <v>40000</v>
      </c>
      <c r="AA275" s="79">
        <f t="shared" si="188"/>
        <v>40000</v>
      </c>
      <c r="AB275" s="79">
        <f t="shared" si="188"/>
        <v>21000</v>
      </c>
      <c r="AC275" s="79">
        <f t="shared" si="188"/>
        <v>40000</v>
      </c>
      <c r="AD275" s="79">
        <f t="shared" si="188"/>
        <v>40000</v>
      </c>
      <c r="AE275" s="79">
        <f t="shared" si="188"/>
        <v>0</v>
      </c>
      <c r="AF275" s="79">
        <f t="shared" si="189"/>
        <v>0</v>
      </c>
      <c r="AG275" s="79">
        <f t="shared" si="189"/>
        <v>40000</v>
      </c>
      <c r="AH275" s="79">
        <f t="shared" si="189"/>
        <v>22500</v>
      </c>
      <c r="AI275" s="79">
        <f t="shared" si="189"/>
        <v>40000</v>
      </c>
      <c r="AJ275" s="79">
        <f t="shared" si="189"/>
        <v>10000</v>
      </c>
      <c r="AK275" s="287">
        <f t="shared" si="185"/>
        <v>25</v>
      </c>
    </row>
    <row r="276" spans="1:37">
      <c r="A276" s="144"/>
      <c r="B276" s="142" t="s">
        <v>85</v>
      </c>
      <c r="C276" s="82"/>
      <c r="D276" s="82"/>
      <c r="E276" s="82"/>
      <c r="F276" s="82"/>
      <c r="G276" s="82"/>
      <c r="H276" s="82"/>
      <c r="I276" s="77">
        <v>381</v>
      </c>
      <c r="J276" s="78" t="s">
        <v>137</v>
      </c>
      <c r="K276" s="63">
        <f t="shared" si="188"/>
        <v>7950.08</v>
      </c>
      <c r="L276" s="63">
        <f t="shared" si="188"/>
        <v>20000</v>
      </c>
      <c r="M276" s="63">
        <f t="shared" si="188"/>
        <v>20000</v>
      </c>
      <c r="N276" s="63">
        <f t="shared" si="188"/>
        <v>5000</v>
      </c>
      <c r="O276" s="63">
        <f t="shared" si="188"/>
        <v>5000</v>
      </c>
      <c r="P276" s="63">
        <f t="shared" si="188"/>
        <v>20000</v>
      </c>
      <c r="Q276" s="63">
        <f t="shared" si="188"/>
        <v>20000</v>
      </c>
      <c r="R276" s="63">
        <f t="shared" si="188"/>
        <v>15000</v>
      </c>
      <c r="S276" s="63">
        <f t="shared" si="188"/>
        <v>20000</v>
      </c>
      <c r="T276" s="63">
        <f t="shared" si="188"/>
        <v>12500</v>
      </c>
      <c r="U276" s="63">
        <f t="shared" si="188"/>
        <v>0</v>
      </c>
      <c r="V276" s="63">
        <f t="shared" si="188"/>
        <v>100</v>
      </c>
      <c r="W276" s="63">
        <f t="shared" si="188"/>
        <v>20000</v>
      </c>
      <c r="X276" s="63">
        <f t="shared" si="188"/>
        <v>25000</v>
      </c>
      <c r="Y276" s="63">
        <f t="shared" si="188"/>
        <v>25000</v>
      </c>
      <c r="Z276" s="63">
        <f t="shared" si="188"/>
        <v>40000</v>
      </c>
      <c r="AA276" s="63">
        <f t="shared" si="188"/>
        <v>40000</v>
      </c>
      <c r="AB276" s="63">
        <f t="shared" si="188"/>
        <v>21000</v>
      </c>
      <c r="AC276" s="63">
        <f t="shared" si="188"/>
        <v>40000</v>
      </c>
      <c r="AD276" s="63">
        <f t="shared" si="188"/>
        <v>40000</v>
      </c>
      <c r="AE276" s="63">
        <f t="shared" si="188"/>
        <v>0</v>
      </c>
      <c r="AF276" s="63">
        <f t="shared" si="189"/>
        <v>0</v>
      </c>
      <c r="AG276" s="63">
        <f t="shared" si="189"/>
        <v>40000</v>
      </c>
      <c r="AH276" s="63">
        <f t="shared" si="189"/>
        <v>22500</v>
      </c>
      <c r="AI276" s="63">
        <f t="shared" si="189"/>
        <v>40000</v>
      </c>
      <c r="AJ276" s="63">
        <f t="shared" si="189"/>
        <v>10000</v>
      </c>
      <c r="AK276" s="287">
        <f t="shared" si="185"/>
        <v>25</v>
      </c>
    </row>
    <row r="277" spans="1:37">
      <c r="A277" s="144"/>
      <c r="B277" s="82"/>
      <c r="C277" s="82"/>
      <c r="D277" s="82"/>
      <c r="E277" s="82"/>
      <c r="F277" s="82"/>
      <c r="G277" s="82"/>
      <c r="H277" s="82"/>
      <c r="I277" s="77">
        <v>38113</v>
      </c>
      <c r="J277" s="78" t="s">
        <v>251</v>
      </c>
      <c r="K277" s="63">
        <v>7950.08</v>
      </c>
      <c r="L277" s="63">
        <v>20000</v>
      </c>
      <c r="M277" s="63">
        <v>20000</v>
      </c>
      <c r="N277" s="63">
        <v>5000</v>
      </c>
      <c r="O277" s="63">
        <v>5000</v>
      </c>
      <c r="P277" s="63">
        <v>20000</v>
      </c>
      <c r="Q277" s="63">
        <v>20000</v>
      </c>
      <c r="R277" s="63">
        <v>15000</v>
      </c>
      <c r="S277" s="63">
        <v>20000</v>
      </c>
      <c r="T277" s="63">
        <v>12500</v>
      </c>
      <c r="U277" s="63"/>
      <c r="V277" s="76">
        <f t="shared" si="179"/>
        <v>100</v>
      </c>
      <c r="W277" s="76">
        <v>20000</v>
      </c>
      <c r="X277" s="75">
        <v>25000</v>
      </c>
      <c r="Y277" s="75">
        <v>25000</v>
      </c>
      <c r="Z277" s="75">
        <v>40000</v>
      </c>
      <c r="AA277" s="75">
        <v>40000</v>
      </c>
      <c r="AB277" s="75">
        <v>21000</v>
      </c>
      <c r="AC277" s="75">
        <v>40000</v>
      </c>
      <c r="AD277" s="75">
        <v>40000</v>
      </c>
      <c r="AE277" s="75"/>
      <c r="AF277" s="75"/>
      <c r="AG277" s="88">
        <f>SUM(AD277+AE277-AF277)</f>
        <v>40000</v>
      </c>
      <c r="AH277" s="75">
        <v>22500</v>
      </c>
      <c r="AI277" s="75">
        <v>40000</v>
      </c>
      <c r="AJ277" s="22">
        <v>10000</v>
      </c>
      <c r="AK277" s="287">
        <f t="shared" si="185"/>
        <v>25</v>
      </c>
    </row>
    <row r="278" spans="1:37">
      <c r="A278" s="166" t="s">
        <v>213</v>
      </c>
      <c r="B278" s="167"/>
      <c r="C278" s="167"/>
      <c r="D278" s="167"/>
      <c r="E278" s="167"/>
      <c r="F278" s="167"/>
      <c r="G278" s="167"/>
      <c r="H278" s="167"/>
      <c r="I278" s="179" t="s">
        <v>29</v>
      </c>
      <c r="J278" s="180" t="s">
        <v>215</v>
      </c>
      <c r="K278" s="181">
        <f t="shared" ref="K278:AE283" si="190">SUM(K279)</f>
        <v>77000</v>
      </c>
      <c r="L278" s="181">
        <f t="shared" si="190"/>
        <v>30000</v>
      </c>
      <c r="M278" s="181">
        <f t="shared" si="190"/>
        <v>30000</v>
      </c>
      <c r="N278" s="181">
        <f t="shared" si="190"/>
        <v>17000</v>
      </c>
      <c r="O278" s="181">
        <f t="shared" si="190"/>
        <v>17000</v>
      </c>
      <c r="P278" s="181">
        <f t="shared" si="190"/>
        <v>15000</v>
      </c>
      <c r="Q278" s="181">
        <f t="shared" si="190"/>
        <v>15000</v>
      </c>
      <c r="R278" s="181">
        <f t="shared" si="190"/>
        <v>22000</v>
      </c>
      <c r="S278" s="181">
        <f t="shared" si="190"/>
        <v>25000</v>
      </c>
      <c r="T278" s="181">
        <f t="shared" si="190"/>
        <v>13500</v>
      </c>
      <c r="U278" s="181">
        <f t="shared" si="190"/>
        <v>0</v>
      </c>
      <c r="V278" s="181" t="e">
        <f t="shared" si="190"/>
        <v>#DIV/0!</v>
      </c>
      <c r="W278" s="181">
        <f t="shared" si="190"/>
        <v>30000</v>
      </c>
      <c r="X278" s="181">
        <f t="shared" si="190"/>
        <v>85000</v>
      </c>
      <c r="Y278" s="181">
        <f t="shared" si="190"/>
        <v>125000</v>
      </c>
      <c r="Z278" s="181">
        <f t="shared" si="190"/>
        <v>185000</v>
      </c>
      <c r="AA278" s="181">
        <f t="shared" si="190"/>
        <v>179000</v>
      </c>
      <c r="AB278" s="181">
        <f t="shared" si="190"/>
        <v>58000</v>
      </c>
      <c r="AC278" s="181">
        <f t="shared" si="190"/>
        <v>229000</v>
      </c>
      <c r="AD278" s="181">
        <f t="shared" si="190"/>
        <v>229000</v>
      </c>
      <c r="AE278" s="181">
        <f t="shared" si="190"/>
        <v>0</v>
      </c>
      <c r="AF278" s="181">
        <f t="shared" ref="AF278:AJ283" si="191">SUM(AF279)</f>
        <v>0</v>
      </c>
      <c r="AG278" s="181">
        <f t="shared" si="191"/>
        <v>229000</v>
      </c>
      <c r="AH278" s="181">
        <f t="shared" si="191"/>
        <v>155500</v>
      </c>
      <c r="AI278" s="181">
        <f t="shared" si="191"/>
        <v>232000</v>
      </c>
      <c r="AJ278" s="181">
        <f t="shared" si="191"/>
        <v>112500</v>
      </c>
      <c r="AK278" s="287">
        <f t="shared" si="185"/>
        <v>48.491379310344826</v>
      </c>
    </row>
    <row r="279" spans="1:37">
      <c r="A279" s="166"/>
      <c r="B279" s="167"/>
      <c r="C279" s="167"/>
      <c r="D279" s="167"/>
      <c r="E279" s="167"/>
      <c r="F279" s="167"/>
      <c r="G279" s="167"/>
      <c r="H279" s="167"/>
      <c r="I279" s="179" t="s">
        <v>205</v>
      </c>
      <c r="J279" s="180"/>
      <c r="K279" s="181">
        <f t="shared" si="190"/>
        <v>77000</v>
      </c>
      <c r="L279" s="181">
        <f t="shared" si="190"/>
        <v>30000</v>
      </c>
      <c r="M279" s="181">
        <f t="shared" si="190"/>
        <v>30000</v>
      </c>
      <c r="N279" s="181">
        <f t="shared" si="190"/>
        <v>17000</v>
      </c>
      <c r="O279" s="181">
        <f t="shared" si="190"/>
        <v>17000</v>
      </c>
      <c r="P279" s="181">
        <f t="shared" si="190"/>
        <v>15000</v>
      </c>
      <c r="Q279" s="181">
        <f t="shared" si="190"/>
        <v>15000</v>
      </c>
      <c r="R279" s="181">
        <f t="shared" si="190"/>
        <v>22000</v>
      </c>
      <c r="S279" s="181">
        <f t="shared" si="190"/>
        <v>25000</v>
      </c>
      <c r="T279" s="181">
        <f t="shared" si="190"/>
        <v>13500</v>
      </c>
      <c r="U279" s="181">
        <f t="shared" si="190"/>
        <v>0</v>
      </c>
      <c r="V279" s="181" t="e">
        <f t="shared" si="190"/>
        <v>#DIV/0!</v>
      </c>
      <c r="W279" s="181">
        <f t="shared" si="190"/>
        <v>30000</v>
      </c>
      <c r="X279" s="181">
        <f t="shared" si="190"/>
        <v>85000</v>
      </c>
      <c r="Y279" s="181">
        <f t="shared" si="190"/>
        <v>125000</v>
      </c>
      <c r="Z279" s="181">
        <f t="shared" si="190"/>
        <v>185000</v>
      </c>
      <c r="AA279" s="181">
        <f>SUM(AA280)</f>
        <v>179000</v>
      </c>
      <c r="AB279" s="181">
        <f t="shared" si="190"/>
        <v>58000</v>
      </c>
      <c r="AC279" s="181">
        <f>SUM(AC280)</f>
        <v>229000</v>
      </c>
      <c r="AD279" s="181">
        <f>SUM(AD280)</f>
        <v>229000</v>
      </c>
      <c r="AE279" s="181">
        <f t="shared" si="190"/>
        <v>0</v>
      </c>
      <c r="AF279" s="181">
        <f t="shared" si="191"/>
        <v>0</v>
      </c>
      <c r="AG279" s="181">
        <f t="shared" si="191"/>
        <v>229000</v>
      </c>
      <c r="AH279" s="181">
        <f t="shared" si="191"/>
        <v>155500</v>
      </c>
      <c r="AI279" s="181">
        <f t="shared" si="191"/>
        <v>232000</v>
      </c>
      <c r="AJ279" s="181">
        <f t="shared" si="191"/>
        <v>112500</v>
      </c>
      <c r="AK279" s="287">
        <f t="shared" si="185"/>
        <v>48.491379310344826</v>
      </c>
    </row>
    <row r="280" spans="1:37">
      <c r="A280" s="155"/>
      <c r="B280" s="149"/>
      <c r="C280" s="149"/>
      <c r="D280" s="149"/>
      <c r="E280" s="149"/>
      <c r="F280" s="149"/>
      <c r="G280" s="149"/>
      <c r="H280" s="149"/>
      <c r="I280" s="150">
        <v>3</v>
      </c>
      <c r="J280" s="96" t="s">
        <v>9</v>
      </c>
      <c r="K280" s="79">
        <f t="shared" ref="K280:AB280" si="192">SUM(K283)</f>
        <v>77000</v>
      </c>
      <c r="L280" s="79">
        <f t="shared" si="192"/>
        <v>30000</v>
      </c>
      <c r="M280" s="79">
        <f t="shared" si="192"/>
        <v>30000</v>
      </c>
      <c r="N280" s="79">
        <f t="shared" si="192"/>
        <v>17000</v>
      </c>
      <c r="O280" s="79">
        <f t="shared" si="192"/>
        <v>17000</v>
      </c>
      <c r="P280" s="79">
        <f t="shared" si="192"/>
        <v>15000</v>
      </c>
      <c r="Q280" s="79">
        <f t="shared" si="192"/>
        <v>15000</v>
      </c>
      <c r="R280" s="79">
        <f t="shared" si="192"/>
        <v>22000</v>
      </c>
      <c r="S280" s="79">
        <f t="shared" si="192"/>
        <v>25000</v>
      </c>
      <c r="T280" s="79">
        <f t="shared" si="192"/>
        <v>13500</v>
      </c>
      <c r="U280" s="79">
        <f t="shared" si="192"/>
        <v>0</v>
      </c>
      <c r="V280" s="79" t="e">
        <f t="shared" si="192"/>
        <v>#DIV/0!</v>
      </c>
      <c r="W280" s="79">
        <f t="shared" si="192"/>
        <v>30000</v>
      </c>
      <c r="X280" s="79">
        <f t="shared" si="192"/>
        <v>85000</v>
      </c>
      <c r="Y280" s="79">
        <f t="shared" si="192"/>
        <v>125000</v>
      </c>
      <c r="Z280" s="79">
        <f t="shared" si="192"/>
        <v>185000</v>
      </c>
      <c r="AA280" s="79">
        <f t="shared" si="192"/>
        <v>179000</v>
      </c>
      <c r="AB280" s="79">
        <f t="shared" si="192"/>
        <v>58000</v>
      </c>
      <c r="AC280" s="79">
        <f>SUM(AC281+AC283)</f>
        <v>229000</v>
      </c>
      <c r="AD280" s="79">
        <f>SUM(AD281+AD283)</f>
        <v>229000</v>
      </c>
      <c r="AE280" s="79">
        <f t="shared" ref="AE280:AJ280" si="193">SUM(AE281+AE283)</f>
        <v>0</v>
      </c>
      <c r="AF280" s="79">
        <f t="shared" si="193"/>
        <v>0</v>
      </c>
      <c r="AG280" s="79">
        <f t="shared" si="193"/>
        <v>229000</v>
      </c>
      <c r="AH280" s="79">
        <f t="shared" si="193"/>
        <v>155500</v>
      </c>
      <c r="AI280" s="79">
        <f t="shared" si="193"/>
        <v>232000</v>
      </c>
      <c r="AJ280" s="79">
        <f t="shared" si="193"/>
        <v>112500</v>
      </c>
      <c r="AK280" s="287">
        <f t="shared" si="185"/>
        <v>48.491379310344826</v>
      </c>
    </row>
    <row r="281" spans="1:37">
      <c r="A281" s="155"/>
      <c r="B281" s="149"/>
      <c r="C281" s="149"/>
      <c r="D281" s="149"/>
      <c r="E281" s="149"/>
      <c r="F281" s="149"/>
      <c r="G281" s="149"/>
      <c r="H281" s="149"/>
      <c r="I281" s="150">
        <v>36</v>
      </c>
      <c r="J281" s="96" t="s">
        <v>467</v>
      </c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>
        <f>SUM(AC282)</f>
        <v>0</v>
      </c>
      <c r="AD281" s="79">
        <f>SUM(AD282)</f>
        <v>6000</v>
      </c>
      <c r="AE281" s="79">
        <f t="shared" ref="AE281:AJ281" si="194">SUM(AE282)</f>
        <v>0</v>
      </c>
      <c r="AF281" s="79">
        <f t="shared" si="194"/>
        <v>0</v>
      </c>
      <c r="AG281" s="79">
        <f t="shared" si="194"/>
        <v>6000</v>
      </c>
      <c r="AH281" s="79">
        <f t="shared" si="194"/>
        <v>9000</v>
      </c>
      <c r="AI281" s="79">
        <f t="shared" si="194"/>
        <v>9000</v>
      </c>
      <c r="AJ281" s="79">
        <f t="shared" si="194"/>
        <v>0</v>
      </c>
      <c r="AK281" s="287">
        <f t="shared" si="185"/>
        <v>0</v>
      </c>
    </row>
    <row r="282" spans="1:37">
      <c r="A282" s="284"/>
      <c r="B282" s="142" t="s">
        <v>85</v>
      </c>
      <c r="C282" s="82"/>
      <c r="D282" s="82"/>
      <c r="E282" s="82"/>
      <c r="F282" s="82"/>
      <c r="G282" s="82"/>
      <c r="H282" s="82"/>
      <c r="I282" s="77">
        <v>363</v>
      </c>
      <c r="J282" s="78" t="s">
        <v>466</v>
      </c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>
        <v>6000</v>
      </c>
      <c r="AE282" s="63"/>
      <c r="AF282" s="63"/>
      <c r="AG282" s="63">
        <f>SUM(AD282+AE282-AF282)</f>
        <v>6000</v>
      </c>
      <c r="AH282" s="75">
        <v>9000</v>
      </c>
      <c r="AI282" s="75">
        <v>9000</v>
      </c>
      <c r="AJ282" s="22">
        <v>0</v>
      </c>
      <c r="AK282" s="287">
        <f t="shared" si="185"/>
        <v>0</v>
      </c>
    </row>
    <row r="283" spans="1:37">
      <c r="A283" s="157"/>
      <c r="B283" s="149"/>
      <c r="C283" s="149"/>
      <c r="D283" s="149"/>
      <c r="E283" s="149"/>
      <c r="F283" s="149"/>
      <c r="G283" s="149"/>
      <c r="H283" s="149"/>
      <c r="I283" s="150">
        <v>38</v>
      </c>
      <c r="J283" s="96" t="s">
        <v>20</v>
      </c>
      <c r="K283" s="79">
        <f t="shared" si="190"/>
        <v>77000</v>
      </c>
      <c r="L283" s="79">
        <f t="shared" si="190"/>
        <v>30000</v>
      </c>
      <c r="M283" s="79">
        <f t="shared" si="190"/>
        <v>30000</v>
      </c>
      <c r="N283" s="79">
        <f t="shared" si="190"/>
        <v>17000</v>
      </c>
      <c r="O283" s="79">
        <f t="shared" si="190"/>
        <v>17000</v>
      </c>
      <c r="P283" s="79">
        <f t="shared" si="190"/>
        <v>15000</v>
      </c>
      <c r="Q283" s="79">
        <f t="shared" si="190"/>
        <v>15000</v>
      </c>
      <c r="R283" s="79">
        <f t="shared" si="190"/>
        <v>22000</v>
      </c>
      <c r="S283" s="79">
        <f t="shared" si="190"/>
        <v>25000</v>
      </c>
      <c r="T283" s="79">
        <f t="shared" si="190"/>
        <v>13500</v>
      </c>
      <c r="U283" s="79">
        <f t="shared" si="190"/>
        <v>0</v>
      </c>
      <c r="V283" s="79" t="e">
        <f t="shared" si="190"/>
        <v>#DIV/0!</v>
      </c>
      <c r="W283" s="79">
        <f t="shared" si="190"/>
        <v>30000</v>
      </c>
      <c r="X283" s="79">
        <f t="shared" si="190"/>
        <v>85000</v>
      </c>
      <c r="Y283" s="79">
        <f t="shared" si="190"/>
        <v>125000</v>
      </c>
      <c r="Z283" s="79">
        <f t="shared" si="190"/>
        <v>185000</v>
      </c>
      <c r="AA283" s="79">
        <f t="shared" si="190"/>
        <v>179000</v>
      </c>
      <c r="AB283" s="79">
        <f t="shared" si="190"/>
        <v>58000</v>
      </c>
      <c r="AC283" s="79">
        <f t="shared" si="190"/>
        <v>229000</v>
      </c>
      <c r="AD283" s="79">
        <f t="shared" si="190"/>
        <v>223000</v>
      </c>
      <c r="AE283" s="79">
        <f t="shared" si="190"/>
        <v>0</v>
      </c>
      <c r="AF283" s="79">
        <f t="shared" si="191"/>
        <v>0</v>
      </c>
      <c r="AG283" s="79">
        <f t="shared" si="191"/>
        <v>223000</v>
      </c>
      <c r="AH283" s="79">
        <f t="shared" si="191"/>
        <v>146500</v>
      </c>
      <c r="AI283" s="79">
        <f t="shared" si="191"/>
        <v>223000</v>
      </c>
      <c r="AJ283" s="79">
        <f t="shared" si="191"/>
        <v>112500</v>
      </c>
      <c r="AK283" s="287">
        <f t="shared" si="185"/>
        <v>50.448430493273541</v>
      </c>
    </row>
    <row r="284" spans="1:37">
      <c r="A284" s="144"/>
      <c r="B284" s="142" t="s">
        <v>85</v>
      </c>
      <c r="C284" s="82"/>
      <c r="D284" s="82"/>
      <c r="E284" s="82"/>
      <c r="F284" s="82"/>
      <c r="G284" s="82"/>
      <c r="H284" s="82"/>
      <c r="I284" s="77">
        <v>381</v>
      </c>
      <c r="J284" s="78" t="s">
        <v>137</v>
      </c>
      <c r="K284" s="63">
        <f>SUM(K293)</f>
        <v>77000</v>
      </c>
      <c r="L284" s="63">
        <f>SUM(L293)</f>
        <v>30000</v>
      </c>
      <c r="M284" s="63">
        <f>SUM(M293)</f>
        <v>30000</v>
      </c>
      <c r="N284" s="63">
        <f>SUM(N293)</f>
        <v>17000</v>
      </c>
      <c r="O284" s="63">
        <f>SUM(O293)</f>
        <v>17000</v>
      </c>
      <c r="P284" s="63">
        <f t="shared" ref="P284:W284" si="195">SUM(P285:P293)</f>
        <v>15000</v>
      </c>
      <c r="Q284" s="63">
        <f t="shared" si="195"/>
        <v>15000</v>
      </c>
      <c r="R284" s="63">
        <f t="shared" si="195"/>
        <v>22000</v>
      </c>
      <c r="S284" s="63">
        <f t="shared" si="195"/>
        <v>25000</v>
      </c>
      <c r="T284" s="63">
        <f t="shared" si="195"/>
        <v>13500</v>
      </c>
      <c r="U284" s="63">
        <f t="shared" si="195"/>
        <v>0</v>
      </c>
      <c r="V284" s="63" t="e">
        <f t="shared" si="195"/>
        <v>#DIV/0!</v>
      </c>
      <c r="W284" s="63">
        <f t="shared" si="195"/>
        <v>30000</v>
      </c>
      <c r="X284" s="63">
        <f>SUM(X285:X294)</f>
        <v>85000</v>
      </c>
      <c r="Y284" s="63">
        <f>SUM(Y285:Y294)</f>
        <v>125000</v>
      </c>
      <c r="Z284" s="63">
        <f>SUM(Z285:Z294)</f>
        <v>185000</v>
      </c>
      <c r="AA284" s="63">
        <f>SUM(AA285:AA294)</f>
        <v>179000</v>
      </c>
      <c r="AB284" s="63">
        <f t="shared" ref="AB284" si="196">SUM(AB285:AB294)</f>
        <v>58000</v>
      </c>
      <c r="AC284" s="63">
        <f>SUM(AC285:AC294)</f>
        <v>229000</v>
      </c>
      <c r="AD284" s="63">
        <f>SUM(AD285:AD294)</f>
        <v>223000</v>
      </c>
      <c r="AE284" s="63">
        <f t="shared" ref="AE284:AJ284" si="197">SUM(AE285:AE294)</f>
        <v>0</v>
      </c>
      <c r="AF284" s="63">
        <f t="shared" si="197"/>
        <v>0</v>
      </c>
      <c r="AG284" s="63">
        <f t="shared" si="197"/>
        <v>223000</v>
      </c>
      <c r="AH284" s="63">
        <f t="shared" si="197"/>
        <v>146500</v>
      </c>
      <c r="AI284" s="63">
        <f t="shared" si="197"/>
        <v>223000</v>
      </c>
      <c r="AJ284" s="63">
        <f t="shared" si="197"/>
        <v>112500</v>
      </c>
      <c r="AK284" s="287">
        <f t="shared" si="185"/>
        <v>50.448430493273541</v>
      </c>
    </row>
    <row r="285" spans="1:37">
      <c r="A285" s="144"/>
      <c r="B285" s="82"/>
      <c r="C285" s="82"/>
      <c r="D285" s="82"/>
      <c r="E285" s="82"/>
      <c r="F285" s="82"/>
      <c r="G285" s="82"/>
      <c r="H285" s="82"/>
      <c r="I285" s="77">
        <v>38113</v>
      </c>
      <c r="J285" s="78" t="s">
        <v>281</v>
      </c>
      <c r="K285" s="63"/>
      <c r="L285" s="63"/>
      <c r="M285" s="63"/>
      <c r="N285" s="63"/>
      <c r="O285" s="63"/>
      <c r="P285" s="63"/>
      <c r="Q285" s="63"/>
      <c r="R285" s="63">
        <v>10000</v>
      </c>
      <c r="S285" s="63">
        <v>10000</v>
      </c>
      <c r="T285" s="63">
        <v>5000</v>
      </c>
      <c r="U285" s="63"/>
      <c r="V285" s="76" t="e">
        <f t="shared" si="179"/>
        <v>#DIV/0!</v>
      </c>
      <c r="W285" s="76">
        <v>15000</v>
      </c>
      <c r="X285" s="75">
        <v>15000</v>
      </c>
      <c r="Y285" s="75">
        <v>15000</v>
      </c>
      <c r="Z285" s="75">
        <v>15000</v>
      </c>
      <c r="AA285" s="75">
        <v>15000</v>
      </c>
      <c r="AB285" s="75">
        <v>15000</v>
      </c>
      <c r="AC285" s="75">
        <v>15000</v>
      </c>
      <c r="AD285" s="75">
        <v>15000</v>
      </c>
      <c r="AE285" s="75"/>
      <c r="AF285" s="75"/>
      <c r="AG285" s="88">
        <f>SUM(AD285+AE285-AF285)</f>
        <v>15000</v>
      </c>
      <c r="AH285" s="75">
        <v>15000</v>
      </c>
      <c r="AI285" s="75">
        <v>15000</v>
      </c>
      <c r="AJ285" s="22">
        <v>15000</v>
      </c>
      <c r="AK285" s="287">
        <f t="shared" si="185"/>
        <v>100</v>
      </c>
    </row>
    <row r="286" spans="1:37">
      <c r="A286" s="144"/>
      <c r="B286" s="82"/>
      <c r="C286" s="82"/>
      <c r="D286" s="82"/>
      <c r="E286" s="82"/>
      <c r="F286" s="82"/>
      <c r="G286" s="82"/>
      <c r="H286" s="82"/>
      <c r="I286" s="77">
        <v>38113</v>
      </c>
      <c r="J286" s="78" t="s">
        <v>335</v>
      </c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76"/>
      <c r="W286" s="76"/>
      <c r="X286" s="75">
        <v>20000</v>
      </c>
      <c r="Y286" s="75">
        <v>20000</v>
      </c>
      <c r="Z286" s="75">
        <v>30000</v>
      </c>
      <c r="AA286" s="75">
        <v>30000</v>
      </c>
      <c r="AB286" s="75">
        <v>10000</v>
      </c>
      <c r="AC286" s="75">
        <v>30000</v>
      </c>
      <c r="AD286" s="75">
        <v>30000</v>
      </c>
      <c r="AE286" s="75"/>
      <c r="AF286" s="75"/>
      <c r="AG286" s="88">
        <f t="shared" ref="AG286:AG294" si="198">SUM(AD286+AE286-AF286)</f>
        <v>30000</v>
      </c>
      <c r="AH286" s="75">
        <v>32000</v>
      </c>
      <c r="AI286" s="75">
        <v>30000</v>
      </c>
      <c r="AJ286" s="22">
        <v>0</v>
      </c>
      <c r="AK286" s="287">
        <f t="shared" si="185"/>
        <v>0</v>
      </c>
    </row>
    <row r="287" spans="1:37">
      <c r="A287" s="144"/>
      <c r="B287" s="82"/>
      <c r="C287" s="82"/>
      <c r="D287" s="82"/>
      <c r="E287" s="82"/>
      <c r="F287" s="82"/>
      <c r="G287" s="82"/>
      <c r="H287" s="82"/>
      <c r="I287" s="77">
        <v>38113</v>
      </c>
      <c r="J287" s="78" t="s">
        <v>370</v>
      </c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76"/>
      <c r="W287" s="76"/>
      <c r="X287" s="75"/>
      <c r="Y287" s="75"/>
      <c r="Z287" s="75"/>
      <c r="AA287" s="75">
        <v>10000</v>
      </c>
      <c r="AB287" s="75"/>
      <c r="AC287" s="75">
        <v>10000</v>
      </c>
      <c r="AD287" s="75">
        <v>10000</v>
      </c>
      <c r="AE287" s="75"/>
      <c r="AF287" s="75"/>
      <c r="AG287" s="88">
        <f t="shared" si="198"/>
        <v>10000</v>
      </c>
      <c r="AH287" s="75">
        <v>10000</v>
      </c>
      <c r="AI287" s="75">
        <v>10000</v>
      </c>
      <c r="AJ287" s="22">
        <v>10000</v>
      </c>
      <c r="AK287" s="287">
        <f t="shared" si="185"/>
        <v>100</v>
      </c>
    </row>
    <row r="288" spans="1:37">
      <c r="A288" s="144"/>
      <c r="B288" s="82"/>
      <c r="C288" s="82"/>
      <c r="D288" s="82"/>
      <c r="E288" s="82"/>
      <c r="F288" s="82"/>
      <c r="G288" s="82"/>
      <c r="H288" s="82"/>
      <c r="I288" s="77">
        <v>38113</v>
      </c>
      <c r="J288" s="78" t="s">
        <v>372</v>
      </c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76"/>
      <c r="W288" s="76"/>
      <c r="X288" s="75"/>
      <c r="Y288" s="75"/>
      <c r="Z288" s="75"/>
      <c r="AA288" s="75">
        <v>10000</v>
      </c>
      <c r="AB288" s="75"/>
      <c r="AC288" s="75">
        <v>10000</v>
      </c>
      <c r="AD288" s="75">
        <v>10000</v>
      </c>
      <c r="AE288" s="75"/>
      <c r="AF288" s="75"/>
      <c r="AG288" s="88">
        <f t="shared" si="198"/>
        <v>10000</v>
      </c>
      <c r="AH288" s="75">
        <v>10000</v>
      </c>
      <c r="AI288" s="75">
        <v>10000</v>
      </c>
      <c r="AJ288" s="22">
        <v>10000</v>
      </c>
      <c r="AK288" s="287">
        <f t="shared" si="185"/>
        <v>100</v>
      </c>
    </row>
    <row r="289" spans="1:37">
      <c r="A289" s="144"/>
      <c r="B289" s="82"/>
      <c r="C289" s="82"/>
      <c r="D289" s="82"/>
      <c r="E289" s="82"/>
      <c r="F289" s="82"/>
      <c r="G289" s="82"/>
      <c r="H289" s="82"/>
      <c r="I289" s="77">
        <v>38113</v>
      </c>
      <c r="J289" s="78" t="s">
        <v>373</v>
      </c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76"/>
      <c r="W289" s="76"/>
      <c r="X289" s="75"/>
      <c r="Y289" s="75"/>
      <c r="Z289" s="75"/>
      <c r="AA289" s="75">
        <v>25000</v>
      </c>
      <c r="AB289" s="75"/>
      <c r="AC289" s="75">
        <v>25000</v>
      </c>
      <c r="AD289" s="75">
        <v>28000</v>
      </c>
      <c r="AE289" s="75"/>
      <c r="AF289" s="75"/>
      <c r="AG289" s="88">
        <f t="shared" si="198"/>
        <v>28000</v>
      </c>
      <c r="AH289" s="75">
        <v>28000</v>
      </c>
      <c r="AI289" s="75">
        <v>28000</v>
      </c>
      <c r="AJ289" s="22">
        <v>16000</v>
      </c>
      <c r="AK289" s="287">
        <f t="shared" si="185"/>
        <v>57.142857142857139</v>
      </c>
    </row>
    <row r="290" spans="1:37">
      <c r="A290" s="144"/>
      <c r="B290" s="82"/>
      <c r="C290" s="82"/>
      <c r="D290" s="82"/>
      <c r="E290" s="82"/>
      <c r="F290" s="82"/>
      <c r="G290" s="82"/>
      <c r="H290" s="82"/>
      <c r="I290" s="77">
        <v>38113</v>
      </c>
      <c r="J290" s="78" t="s">
        <v>374</v>
      </c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76"/>
      <c r="W290" s="76"/>
      <c r="X290" s="75"/>
      <c r="Y290" s="75"/>
      <c r="Z290" s="75"/>
      <c r="AA290" s="75">
        <v>10000</v>
      </c>
      <c r="AB290" s="75"/>
      <c r="AC290" s="75">
        <v>10000</v>
      </c>
      <c r="AD290" s="75">
        <v>10000</v>
      </c>
      <c r="AE290" s="75"/>
      <c r="AF290" s="75"/>
      <c r="AG290" s="88">
        <f t="shared" si="198"/>
        <v>10000</v>
      </c>
      <c r="AH290" s="75">
        <v>5000</v>
      </c>
      <c r="AI290" s="75">
        <v>10000</v>
      </c>
      <c r="AJ290" s="22">
        <v>5000</v>
      </c>
      <c r="AK290" s="287">
        <f t="shared" si="185"/>
        <v>50</v>
      </c>
    </row>
    <row r="291" spans="1:37">
      <c r="A291" s="144"/>
      <c r="B291" s="82"/>
      <c r="C291" s="82"/>
      <c r="D291" s="82"/>
      <c r="E291" s="82"/>
      <c r="F291" s="82"/>
      <c r="G291" s="82"/>
      <c r="H291" s="82"/>
      <c r="I291" s="72">
        <v>38113</v>
      </c>
      <c r="J291" s="78" t="s">
        <v>378</v>
      </c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76"/>
      <c r="W291" s="76"/>
      <c r="X291" s="75"/>
      <c r="Y291" s="75"/>
      <c r="Z291" s="75"/>
      <c r="AA291" s="75">
        <v>6000</v>
      </c>
      <c r="AB291" s="75"/>
      <c r="AC291" s="75">
        <v>6000</v>
      </c>
      <c r="AD291" s="75">
        <v>0</v>
      </c>
      <c r="AE291" s="75"/>
      <c r="AF291" s="75"/>
      <c r="AG291" s="88">
        <f t="shared" si="198"/>
        <v>0</v>
      </c>
      <c r="AH291" s="75"/>
      <c r="AI291" s="75">
        <v>0</v>
      </c>
      <c r="AJ291" s="22">
        <v>0</v>
      </c>
      <c r="AK291" s="287"/>
    </row>
    <row r="292" spans="1:37">
      <c r="A292" s="144"/>
      <c r="B292" s="82"/>
      <c r="C292" s="82"/>
      <c r="D292" s="82"/>
      <c r="E292" s="82"/>
      <c r="F292" s="82"/>
      <c r="G292" s="82"/>
      <c r="H292" s="82"/>
      <c r="I292" s="77">
        <v>38113</v>
      </c>
      <c r="J292" s="78" t="s">
        <v>379</v>
      </c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76"/>
      <c r="W292" s="76"/>
      <c r="X292" s="75"/>
      <c r="Y292" s="75"/>
      <c r="Z292" s="75"/>
      <c r="AA292" s="75">
        <v>2000</v>
      </c>
      <c r="AB292" s="75"/>
      <c r="AC292" s="75">
        <v>2000</v>
      </c>
      <c r="AD292" s="75">
        <v>2000</v>
      </c>
      <c r="AE292" s="75"/>
      <c r="AF292" s="75"/>
      <c r="AG292" s="88">
        <f t="shared" si="198"/>
        <v>2000</v>
      </c>
      <c r="AH292" s="75">
        <v>2000</v>
      </c>
      <c r="AI292" s="75">
        <v>2000</v>
      </c>
      <c r="AJ292" s="22">
        <v>2000</v>
      </c>
      <c r="AK292" s="287">
        <f t="shared" si="185"/>
        <v>100</v>
      </c>
    </row>
    <row r="293" spans="1:37">
      <c r="A293" s="144"/>
      <c r="B293" s="82"/>
      <c r="C293" s="82"/>
      <c r="D293" s="82"/>
      <c r="E293" s="82"/>
      <c r="F293" s="82"/>
      <c r="G293" s="82"/>
      <c r="H293" s="82"/>
      <c r="I293" s="77">
        <v>38113</v>
      </c>
      <c r="J293" s="78" t="s">
        <v>100</v>
      </c>
      <c r="K293" s="63">
        <v>77000</v>
      </c>
      <c r="L293" s="63">
        <v>30000</v>
      </c>
      <c r="M293" s="63">
        <v>30000</v>
      </c>
      <c r="N293" s="63">
        <v>17000</v>
      </c>
      <c r="O293" s="63">
        <v>17000</v>
      </c>
      <c r="P293" s="63">
        <v>15000</v>
      </c>
      <c r="Q293" s="63">
        <v>15000</v>
      </c>
      <c r="R293" s="63">
        <v>12000</v>
      </c>
      <c r="S293" s="63">
        <v>15000</v>
      </c>
      <c r="T293" s="63">
        <v>8500</v>
      </c>
      <c r="U293" s="63"/>
      <c r="V293" s="76">
        <f t="shared" si="179"/>
        <v>100</v>
      </c>
      <c r="W293" s="76">
        <v>15000</v>
      </c>
      <c r="X293" s="75">
        <v>30000</v>
      </c>
      <c r="Y293" s="75">
        <v>70000</v>
      </c>
      <c r="Z293" s="75">
        <v>90000</v>
      </c>
      <c r="AA293" s="75">
        <v>21000</v>
      </c>
      <c r="AB293" s="75">
        <v>28000</v>
      </c>
      <c r="AC293" s="75">
        <v>21000</v>
      </c>
      <c r="AD293" s="75">
        <v>18000</v>
      </c>
      <c r="AE293" s="75"/>
      <c r="AF293" s="75"/>
      <c r="AG293" s="88">
        <f t="shared" si="198"/>
        <v>18000</v>
      </c>
      <c r="AH293" s="75">
        <v>4500</v>
      </c>
      <c r="AI293" s="75">
        <v>18000</v>
      </c>
      <c r="AJ293" s="22">
        <v>4500</v>
      </c>
      <c r="AK293" s="287">
        <f t="shared" si="185"/>
        <v>25</v>
      </c>
    </row>
    <row r="294" spans="1:37">
      <c r="A294" s="144"/>
      <c r="B294" s="82"/>
      <c r="C294" s="82"/>
      <c r="D294" s="82"/>
      <c r="E294" s="82"/>
      <c r="F294" s="82"/>
      <c r="G294" s="82"/>
      <c r="H294" s="82"/>
      <c r="I294" s="77">
        <v>38113</v>
      </c>
      <c r="J294" s="78" t="s">
        <v>418</v>
      </c>
      <c r="K294" s="63"/>
      <c r="L294" s="63"/>
      <c r="M294" s="63"/>
      <c r="N294" s="63"/>
      <c r="O294" s="63"/>
      <c r="P294" s="63">
        <v>50000</v>
      </c>
      <c r="Q294" s="63">
        <v>50000</v>
      </c>
      <c r="R294" s="63">
        <v>43400</v>
      </c>
      <c r="S294" s="62">
        <v>70000</v>
      </c>
      <c r="T294" s="63">
        <v>46800</v>
      </c>
      <c r="U294" s="63"/>
      <c r="V294" s="76">
        <f t="shared" si="179"/>
        <v>140</v>
      </c>
      <c r="W294" s="62">
        <v>95000</v>
      </c>
      <c r="X294" s="75">
        <v>20000</v>
      </c>
      <c r="Y294" s="75">
        <v>20000</v>
      </c>
      <c r="Z294" s="75">
        <v>50000</v>
      </c>
      <c r="AA294" s="75">
        <v>50000</v>
      </c>
      <c r="AB294" s="75">
        <v>5000</v>
      </c>
      <c r="AC294" s="75">
        <v>100000</v>
      </c>
      <c r="AD294" s="75">
        <v>100000</v>
      </c>
      <c r="AE294" s="75"/>
      <c r="AF294" s="75"/>
      <c r="AG294" s="88">
        <f t="shared" si="198"/>
        <v>100000</v>
      </c>
      <c r="AH294" s="75">
        <v>40000</v>
      </c>
      <c r="AI294" s="75">
        <v>100000</v>
      </c>
      <c r="AJ294" s="22">
        <v>50000</v>
      </c>
      <c r="AK294" s="287">
        <f t="shared" si="185"/>
        <v>50</v>
      </c>
    </row>
    <row r="295" spans="1:37">
      <c r="A295" s="176" t="s">
        <v>216</v>
      </c>
      <c r="B295" s="223"/>
      <c r="C295" s="223"/>
      <c r="D295" s="223"/>
      <c r="E295" s="223"/>
      <c r="F295" s="223"/>
      <c r="G295" s="223"/>
      <c r="H295" s="223"/>
      <c r="I295" s="173" t="s">
        <v>217</v>
      </c>
      <c r="J295" s="174" t="s">
        <v>218</v>
      </c>
      <c r="K295" s="175">
        <f t="shared" ref="K295:AE299" si="199">SUM(K296)</f>
        <v>398010</v>
      </c>
      <c r="L295" s="175">
        <f t="shared" si="199"/>
        <v>170000</v>
      </c>
      <c r="M295" s="175">
        <f t="shared" si="199"/>
        <v>170000</v>
      </c>
      <c r="N295" s="175">
        <f t="shared" si="199"/>
        <v>36000</v>
      </c>
      <c r="O295" s="175">
        <f t="shared" si="199"/>
        <v>36000</v>
      </c>
      <c r="P295" s="175">
        <f t="shared" si="199"/>
        <v>70000</v>
      </c>
      <c r="Q295" s="175">
        <f t="shared" si="199"/>
        <v>70000</v>
      </c>
      <c r="R295" s="175">
        <f t="shared" si="199"/>
        <v>40000</v>
      </c>
      <c r="S295" s="175">
        <f t="shared" si="199"/>
        <v>80000</v>
      </c>
      <c r="T295" s="175">
        <f t="shared" si="199"/>
        <v>45000</v>
      </c>
      <c r="U295" s="175">
        <f t="shared" si="199"/>
        <v>0</v>
      </c>
      <c r="V295" s="175">
        <f t="shared" si="199"/>
        <v>114.28571428571428</v>
      </c>
      <c r="W295" s="175">
        <f t="shared" si="199"/>
        <v>100000</v>
      </c>
      <c r="X295" s="175">
        <f t="shared" si="199"/>
        <v>150000</v>
      </c>
      <c r="Y295" s="175">
        <f t="shared" si="199"/>
        <v>174000</v>
      </c>
      <c r="Z295" s="175">
        <f t="shared" si="199"/>
        <v>207000</v>
      </c>
      <c r="AA295" s="175">
        <f t="shared" si="199"/>
        <v>213000</v>
      </c>
      <c r="AB295" s="175">
        <f t="shared" si="199"/>
        <v>135700</v>
      </c>
      <c r="AC295" s="175">
        <f t="shared" si="199"/>
        <v>213000</v>
      </c>
      <c r="AD295" s="175">
        <f t="shared" si="199"/>
        <v>213000</v>
      </c>
      <c r="AE295" s="175">
        <f t="shared" si="199"/>
        <v>0</v>
      </c>
      <c r="AF295" s="175">
        <f t="shared" ref="AF295:AJ299" si="200">SUM(AF296)</f>
        <v>0</v>
      </c>
      <c r="AG295" s="175">
        <f t="shared" si="200"/>
        <v>213000</v>
      </c>
      <c r="AH295" s="175">
        <f t="shared" si="200"/>
        <v>142500</v>
      </c>
      <c r="AI295" s="175">
        <f t="shared" si="200"/>
        <v>213000</v>
      </c>
      <c r="AJ295" s="175">
        <f t="shared" si="200"/>
        <v>121000</v>
      </c>
      <c r="AK295" s="287">
        <f t="shared" si="185"/>
        <v>56.8075117370892</v>
      </c>
    </row>
    <row r="296" spans="1:37">
      <c r="A296" s="166" t="s">
        <v>221</v>
      </c>
      <c r="B296" s="167"/>
      <c r="C296" s="167"/>
      <c r="D296" s="167"/>
      <c r="E296" s="167"/>
      <c r="F296" s="167"/>
      <c r="G296" s="167"/>
      <c r="H296" s="167"/>
      <c r="I296" s="179" t="s">
        <v>219</v>
      </c>
      <c r="J296" s="180" t="s">
        <v>255</v>
      </c>
      <c r="K296" s="181">
        <f t="shared" si="199"/>
        <v>398010</v>
      </c>
      <c r="L296" s="181">
        <f t="shared" si="199"/>
        <v>170000</v>
      </c>
      <c r="M296" s="181">
        <f t="shared" si="199"/>
        <v>170000</v>
      </c>
      <c r="N296" s="170">
        <f t="shared" si="199"/>
        <v>36000</v>
      </c>
      <c r="O296" s="170">
        <f t="shared" si="199"/>
        <v>36000</v>
      </c>
      <c r="P296" s="170">
        <f t="shared" si="199"/>
        <v>70000</v>
      </c>
      <c r="Q296" s="170">
        <f t="shared" si="199"/>
        <v>70000</v>
      </c>
      <c r="R296" s="170">
        <f t="shared" si="199"/>
        <v>40000</v>
      </c>
      <c r="S296" s="170">
        <f t="shared" si="199"/>
        <v>80000</v>
      </c>
      <c r="T296" s="170">
        <f t="shared" si="199"/>
        <v>45000</v>
      </c>
      <c r="U296" s="170">
        <f t="shared" si="199"/>
        <v>0</v>
      </c>
      <c r="V296" s="170">
        <f t="shared" si="199"/>
        <v>114.28571428571428</v>
      </c>
      <c r="W296" s="170">
        <f t="shared" si="199"/>
        <v>100000</v>
      </c>
      <c r="X296" s="170">
        <f t="shared" si="199"/>
        <v>150000</v>
      </c>
      <c r="Y296" s="170">
        <f t="shared" si="199"/>
        <v>174000</v>
      </c>
      <c r="Z296" s="170">
        <f t="shared" si="199"/>
        <v>207000</v>
      </c>
      <c r="AA296" s="170">
        <f t="shared" si="199"/>
        <v>213000</v>
      </c>
      <c r="AB296" s="170">
        <f t="shared" si="199"/>
        <v>135700</v>
      </c>
      <c r="AC296" s="170">
        <f t="shared" si="199"/>
        <v>213000</v>
      </c>
      <c r="AD296" s="170">
        <f t="shared" si="199"/>
        <v>213000</v>
      </c>
      <c r="AE296" s="170">
        <f t="shared" si="199"/>
        <v>0</v>
      </c>
      <c r="AF296" s="170">
        <f t="shared" si="200"/>
        <v>0</v>
      </c>
      <c r="AG296" s="170">
        <f t="shared" si="200"/>
        <v>213000</v>
      </c>
      <c r="AH296" s="170">
        <f t="shared" si="200"/>
        <v>142500</v>
      </c>
      <c r="AI296" s="170">
        <f t="shared" si="200"/>
        <v>213000</v>
      </c>
      <c r="AJ296" s="170">
        <f t="shared" si="200"/>
        <v>121000</v>
      </c>
      <c r="AK296" s="287">
        <f t="shared" si="185"/>
        <v>56.8075117370892</v>
      </c>
    </row>
    <row r="297" spans="1:37">
      <c r="A297" s="166"/>
      <c r="B297" s="167"/>
      <c r="C297" s="167"/>
      <c r="D297" s="167"/>
      <c r="E297" s="167"/>
      <c r="F297" s="167"/>
      <c r="G297" s="167"/>
      <c r="H297" s="167"/>
      <c r="I297" s="173" t="s">
        <v>220</v>
      </c>
      <c r="J297" s="174"/>
      <c r="K297" s="175">
        <f t="shared" si="199"/>
        <v>398010</v>
      </c>
      <c r="L297" s="175">
        <f t="shared" si="199"/>
        <v>170000</v>
      </c>
      <c r="M297" s="175">
        <f t="shared" si="199"/>
        <v>170000</v>
      </c>
      <c r="N297" s="175">
        <f t="shared" si="199"/>
        <v>36000</v>
      </c>
      <c r="O297" s="175">
        <f t="shared" si="199"/>
        <v>36000</v>
      </c>
      <c r="P297" s="175">
        <f t="shared" si="199"/>
        <v>70000</v>
      </c>
      <c r="Q297" s="175">
        <f t="shared" si="199"/>
        <v>70000</v>
      </c>
      <c r="R297" s="175">
        <f t="shared" si="199"/>
        <v>40000</v>
      </c>
      <c r="S297" s="175">
        <f t="shared" si="199"/>
        <v>80000</v>
      </c>
      <c r="T297" s="175">
        <f t="shared" si="199"/>
        <v>45000</v>
      </c>
      <c r="U297" s="175">
        <f t="shared" si="199"/>
        <v>0</v>
      </c>
      <c r="V297" s="175">
        <f t="shared" si="199"/>
        <v>114.28571428571428</v>
      </c>
      <c r="W297" s="175">
        <f t="shared" si="199"/>
        <v>100000</v>
      </c>
      <c r="X297" s="175">
        <f t="shared" si="199"/>
        <v>150000</v>
      </c>
      <c r="Y297" s="175">
        <f t="shared" si="199"/>
        <v>174000</v>
      </c>
      <c r="Z297" s="175">
        <f t="shared" si="199"/>
        <v>207000</v>
      </c>
      <c r="AA297" s="175">
        <f t="shared" si="199"/>
        <v>213000</v>
      </c>
      <c r="AB297" s="175">
        <f t="shared" si="199"/>
        <v>135700</v>
      </c>
      <c r="AC297" s="175">
        <f t="shared" si="199"/>
        <v>213000</v>
      </c>
      <c r="AD297" s="175">
        <f t="shared" si="199"/>
        <v>213000</v>
      </c>
      <c r="AE297" s="175">
        <f t="shared" si="199"/>
        <v>0</v>
      </c>
      <c r="AF297" s="175">
        <f t="shared" si="200"/>
        <v>0</v>
      </c>
      <c r="AG297" s="175">
        <f t="shared" si="200"/>
        <v>213000</v>
      </c>
      <c r="AH297" s="175">
        <f t="shared" si="200"/>
        <v>142500</v>
      </c>
      <c r="AI297" s="175">
        <f>SUM(AI298)</f>
        <v>213000</v>
      </c>
      <c r="AJ297" s="175">
        <f>SUM(AJ298)</f>
        <v>121000</v>
      </c>
      <c r="AK297" s="287">
        <f t="shared" si="185"/>
        <v>56.8075117370892</v>
      </c>
    </row>
    <row r="298" spans="1:37">
      <c r="A298" s="148"/>
      <c r="B298" s="149"/>
      <c r="C298" s="149"/>
      <c r="D298" s="149"/>
      <c r="E298" s="149"/>
      <c r="F298" s="149"/>
      <c r="G298" s="149"/>
      <c r="H298" s="149"/>
      <c r="I298" s="150">
        <v>3</v>
      </c>
      <c r="J298" s="96" t="s">
        <v>9</v>
      </c>
      <c r="K298" s="79">
        <f t="shared" si="199"/>
        <v>398010</v>
      </c>
      <c r="L298" s="79">
        <f t="shared" si="199"/>
        <v>170000</v>
      </c>
      <c r="M298" s="79">
        <f t="shared" si="199"/>
        <v>170000</v>
      </c>
      <c r="N298" s="79">
        <f t="shared" si="199"/>
        <v>36000</v>
      </c>
      <c r="O298" s="79">
        <f t="shared" si="199"/>
        <v>36000</v>
      </c>
      <c r="P298" s="79">
        <f t="shared" si="199"/>
        <v>70000</v>
      </c>
      <c r="Q298" s="79">
        <f t="shared" si="199"/>
        <v>70000</v>
      </c>
      <c r="R298" s="79">
        <f t="shared" si="199"/>
        <v>40000</v>
      </c>
      <c r="S298" s="79">
        <f t="shared" si="199"/>
        <v>80000</v>
      </c>
      <c r="T298" s="79">
        <f t="shared" si="199"/>
        <v>45000</v>
      </c>
      <c r="U298" s="79">
        <f t="shared" si="199"/>
        <v>0</v>
      </c>
      <c r="V298" s="79">
        <f t="shared" si="199"/>
        <v>114.28571428571428</v>
      </c>
      <c r="W298" s="79">
        <f t="shared" si="199"/>
        <v>100000</v>
      </c>
      <c r="X298" s="79">
        <f t="shared" si="199"/>
        <v>150000</v>
      </c>
      <c r="Y298" s="79">
        <f t="shared" si="199"/>
        <v>174000</v>
      </c>
      <c r="Z298" s="79">
        <f t="shared" si="199"/>
        <v>207000</v>
      </c>
      <c r="AA298" s="79">
        <f t="shared" si="199"/>
        <v>213000</v>
      </c>
      <c r="AB298" s="79">
        <f t="shared" si="199"/>
        <v>135700</v>
      </c>
      <c r="AC298" s="79">
        <f t="shared" si="199"/>
        <v>213000</v>
      </c>
      <c r="AD298" s="79">
        <f t="shared" si="199"/>
        <v>213000</v>
      </c>
      <c r="AE298" s="79">
        <f t="shared" si="199"/>
        <v>0</v>
      </c>
      <c r="AF298" s="79">
        <f t="shared" si="200"/>
        <v>0</v>
      </c>
      <c r="AG298" s="79">
        <f t="shared" si="200"/>
        <v>213000</v>
      </c>
      <c r="AH298" s="79">
        <f t="shared" si="200"/>
        <v>142500</v>
      </c>
      <c r="AI298" s="79">
        <f t="shared" si="200"/>
        <v>213000</v>
      </c>
      <c r="AJ298" s="79">
        <f t="shared" si="200"/>
        <v>121000</v>
      </c>
      <c r="AK298" s="287">
        <f t="shared" si="185"/>
        <v>56.8075117370892</v>
      </c>
    </row>
    <row r="299" spans="1:37">
      <c r="A299" s="151"/>
      <c r="B299" s="149"/>
      <c r="C299" s="149"/>
      <c r="D299" s="149"/>
      <c r="E299" s="149"/>
      <c r="F299" s="149"/>
      <c r="G299" s="149"/>
      <c r="H299" s="149"/>
      <c r="I299" s="150">
        <v>38</v>
      </c>
      <c r="J299" s="96" t="s">
        <v>20</v>
      </c>
      <c r="K299" s="79">
        <f t="shared" ref="K299:V299" si="201">SUM(K301)</f>
        <v>398010</v>
      </c>
      <c r="L299" s="79">
        <f t="shared" si="201"/>
        <v>170000</v>
      </c>
      <c r="M299" s="79">
        <f t="shared" si="201"/>
        <v>170000</v>
      </c>
      <c r="N299" s="79">
        <f t="shared" si="201"/>
        <v>36000</v>
      </c>
      <c r="O299" s="79">
        <f>SUM(O301)</f>
        <v>36000</v>
      </c>
      <c r="P299" s="79">
        <f t="shared" si="201"/>
        <v>70000</v>
      </c>
      <c r="Q299" s="79">
        <f>SUM(Q301)</f>
        <v>70000</v>
      </c>
      <c r="R299" s="79">
        <f t="shared" si="201"/>
        <v>40000</v>
      </c>
      <c r="S299" s="79">
        <f t="shared" si="201"/>
        <v>80000</v>
      </c>
      <c r="T299" s="79">
        <f t="shared" si="201"/>
        <v>45000</v>
      </c>
      <c r="U299" s="79">
        <f t="shared" si="201"/>
        <v>0</v>
      </c>
      <c r="V299" s="79">
        <f t="shared" si="201"/>
        <v>114.28571428571428</v>
      </c>
      <c r="W299" s="79">
        <f>SUM(W300)</f>
        <v>100000</v>
      </c>
      <c r="X299" s="79">
        <f t="shared" si="199"/>
        <v>150000</v>
      </c>
      <c r="Y299" s="79">
        <f t="shared" si="199"/>
        <v>174000</v>
      </c>
      <c r="Z299" s="79">
        <f t="shared" si="199"/>
        <v>207000</v>
      </c>
      <c r="AA299" s="79">
        <f t="shared" si="199"/>
        <v>213000</v>
      </c>
      <c r="AB299" s="79">
        <f t="shared" si="199"/>
        <v>135700</v>
      </c>
      <c r="AC299" s="79">
        <f t="shared" si="199"/>
        <v>213000</v>
      </c>
      <c r="AD299" s="79">
        <f t="shared" si="199"/>
        <v>213000</v>
      </c>
      <c r="AE299" s="79">
        <f t="shared" si="199"/>
        <v>0</v>
      </c>
      <c r="AF299" s="79">
        <f t="shared" si="200"/>
        <v>0</v>
      </c>
      <c r="AG299" s="79">
        <f t="shared" si="200"/>
        <v>213000</v>
      </c>
      <c r="AH299" s="79">
        <f t="shared" si="200"/>
        <v>142500</v>
      </c>
      <c r="AI299" s="79">
        <f t="shared" si="200"/>
        <v>213000</v>
      </c>
      <c r="AJ299" s="79">
        <f t="shared" si="200"/>
        <v>121000</v>
      </c>
      <c r="AK299" s="287">
        <f t="shared" si="185"/>
        <v>56.8075117370892</v>
      </c>
    </row>
    <row r="300" spans="1:37">
      <c r="A300" s="85"/>
      <c r="B300" s="142" t="s">
        <v>85</v>
      </c>
      <c r="C300" s="82"/>
      <c r="D300" s="82"/>
      <c r="E300" s="82"/>
      <c r="F300" s="82"/>
      <c r="G300" s="82"/>
      <c r="H300" s="82"/>
      <c r="I300" s="77">
        <v>381</v>
      </c>
      <c r="J300" s="78" t="s">
        <v>137</v>
      </c>
      <c r="K300" s="63">
        <f t="shared" ref="K300:V300" si="202">SUM(K301)</f>
        <v>398010</v>
      </c>
      <c r="L300" s="63">
        <f t="shared" si="202"/>
        <v>170000</v>
      </c>
      <c r="M300" s="63">
        <f t="shared" si="202"/>
        <v>170000</v>
      </c>
      <c r="N300" s="63">
        <f t="shared" si="202"/>
        <v>36000</v>
      </c>
      <c r="O300" s="63">
        <f t="shared" si="202"/>
        <v>36000</v>
      </c>
      <c r="P300" s="63">
        <f t="shared" si="202"/>
        <v>70000</v>
      </c>
      <c r="Q300" s="63">
        <f t="shared" si="202"/>
        <v>70000</v>
      </c>
      <c r="R300" s="63">
        <f t="shared" si="202"/>
        <v>40000</v>
      </c>
      <c r="S300" s="63">
        <f t="shared" si="202"/>
        <v>80000</v>
      </c>
      <c r="T300" s="63">
        <f t="shared" si="202"/>
        <v>45000</v>
      </c>
      <c r="U300" s="63">
        <f t="shared" si="202"/>
        <v>0</v>
      </c>
      <c r="V300" s="63">
        <f t="shared" si="202"/>
        <v>114.28571428571428</v>
      </c>
      <c r="W300" s="63">
        <f>SUM(W301:W301)</f>
        <v>100000</v>
      </c>
      <c r="X300" s="63">
        <f>SUM(X301:X304)</f>
        <v>150000</v>
      </c>
      <c r="Y300" s="63">
        <f t="shared" ref="Y300:Z300" si="203">SUM(Y301:Y304)</f>
        <v>174000</v>
      </c>
      <c r="Z300" s="63">
        <f t="shared" si="203"/>
        <v>207000</v>
      </c>
      <c r="AA300" s="63">
        <f>SUM(AA301:AA304)</f>
        <v>213000</v>
      </c>
      <c r="AB300" s="63">
        <f t="shared" ref="AB300" si="204">SUM(AB301:AB304)</f>
        <v>135700</v>
      </c>
      <c r="AC300" s="63">
        <f>SUM(AC301:AC304)</f>
        <v>213000</v>
      </c>
      <c r="AD300" s="63">
        <f>SUM(AD301:AD304)</f>
        <v>213000</v>
      </c>
      <c r="AE300" s="63">
        <f t="shared" ref="AE300:AJ300" si="205">SUM(AE301:AE304)</f>
        <v>0</v>
      </c>
      <c r="AF300" s="63">
        <f t="shared" si="205"/>
        <v>0</v>
      </c>
      <c r="AG300" s="63">
        <f t="shared" si="205"/>
        <v>213000</v>
      </c>
      <c r="AH300" s="63">
        <f t="shared" si="205"/>
        <v>142500</v>
      </c>
      <c r="AI300" s="63">
        <f t="shared" si="205"/>
        <v>213000</v>
      </c>
      <c r="AJ300" s="63">
        <f t="shared" si="205"/>
        <v>121000</v>
      </c>
      <c r="AK300" s="287">
        <f t="shared" si="185"/>
        <v>56.8075117370892</v>
      </c>
    </row>
    <row r="301" spans="1:37">
      <c r="A301" s="85"/>
      <c r="B301" s="142"/>
      <c r="C301" s="82"/>
      <c r="D301" s="82"/>
      <c r="E301" s="82"/>
      <c r="F301" s="82"/>
      <c r="G301" s="82"/>
      <c r="H301" s="142"/>
      <c r="I301" s="77">
        <v>38112</v>
      </c>
      <c r="J301" s="78" t="s">
        <v>371</v>
      </c>
      <c r="K301" s="63">
        <v>398010</v>
      </c>
      <c r="L301" s="63">
        <v>170000</v>
      </c>
      <c r="M301" s="63">
        <v>170000</v>
      </c>
      <c r="N301" s="63">
        <v>36000</v>
      </c>
      <c r="O301" s="63">
        <v>36000</v>
      </c>
      <c r="P301" s="63">
        <v>70000</v>
      </c>
      <c r="Q301" s="63">
        <v>70000</v>
      </c>
      <c r="R301" s="63">
        <v>40000</v>
      </c>
      <c r="S301" s="63">
        <v>80000</v>
      </c>
      <c r="T301" s="63">
        <v>45000</v>
      </c>
      <c r="U301" s="63"/>
      <c r="V301" s="76">
        <f t="shared" si="179"/>
        <v>114.28571428571428</v>
      </c>
      <c r="W301" s="62">
        <v>100000</v>
      </c>
      <c r="X301" s="75">
        <v>150000</v>
      </c>
      <c r="Y301" s="75">
        <v>165000</v>
      </c>
      <c r="Z301" s="75">
        <v>180000</v>
      </c>
      <c r="AA301" s="75">
        <v>180000</v>
      </c>
      <c r="AB301" s="75">
        <v>117200</v>
      </c>
      <c r="AC301" s="75">
        <v>180000</v>
      </c>
      <c r="AD301" s="75">
        <v>180000</v>
      </c>
      <c r="AE301" s="75"/>
      <c r="AF301" s="75"/>
      <c r="AG301" s="88">
        <f>SUM(AD301+AE301-AF301)</f>
        <v>180000</v>
      </c>
      <c r="AH301" s="75">
        <v>125000</v>
      </c>
      <c r="AI301" s="75">
        <v>180000</v>
      </c>
      <c r="AJ301" s="22">
        <v>93000</v>
      </c>
      <c r="AK301" s="287">
        <f t="shared" si="185"/>
        <v>51.666666666666671</v>
      </c>
    </row>
    <row r="302" spans="1:37">
      <c r="A302" s="85"/>
      <c r="B302" s="142"/>
      <c r="C302" s="82"/>
      <c r="D302" s="82"/>
      <c r="E302" s="82"/>
      <c r="F302" s="82"/>
      <c r="G302" s="82"/>
      <c r="H302" s="142"/>
      <c r="I302" s="77">
        <v>38112</v>
      </c>
      <c r="J302" s="78" t="s">
        <v>344</v>
      </c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76"/>
      <c r="W302" s="62"/>
      <c r="X302" s="75"/>
      <c r="Y302" s="75">
        <v>3000</v>
      </c>
      <c r="Z302" s="75">
        <v>18000</v>
      </c>
      <c r="AA302" s="75">
        <v>18000</v>
      </c>
      <c r="AB302" s="75">
        <v>13500</v>
      </c>
      <c r="AC302" s="75">
        <v>18000</v>
      </c>
      <c r="AD302" s="75">
        <v>18000</v>
      </c>
      <c r="AE302" s="75"/>
      <c r="AF302" s="75"/>
      <c r="AG302" s="88">
        <f t="shared" ref="AG302:AG304" si="206">SUM(AD302+AE302-AF302)</f>
        <v>18000</v>
      </c>
      <c r="AH302" s="75">
        <v>7000</v>
      </c>
      <c r="AI302" s="75">
        <v>18000</v>
      </c>
      <c r="AJ302" s="22">
        <v>18000</v>
      </c>
      <c r="AK302" s="287">
        <f t="shared" si="185"/>
        <v>100</v>
      </c>
    </row>
    <row r="303" spans="1:37">
      <c r="A303" s="85"/>
      <c r="B303" s="142"/>
      <c r="C303" s="82"/>
      <c r="D303" s="82"/>
      <c r="E303" s="82"/>
      <c r="F303" s="82"/>
      <c r="G303" s="82"/>
      <c r="H303" s="142"/>
      <c r="I303" s="77">
        <v>38112</v>
      </c>
      <c r="J303" s="78" t="s">
        <v>375</v>
      </c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76"/>
      <c r="W303" s="62"/>
      <c r="X303" s="75"/>
      <c r="Y303" s="75"/>
      <c r="Z303" s="75"/>
      <c r="AA303" s="75">
        <v>6000</v>
      </c>
      <c r="AB303" s="75"/>
      <c r="AC303" s="75">
        <v>6000</v>
      </c>
      <c r="AD303" s="75">
        <v>6000</v>
      </c>
      <c r="AE303" s="75"/>
      <c r="AF303" s="75"/>
      <c r="AG303" s="88">
        <f t="shared" si="206"/>
        <v>6000</v>
      </c>
      <c r="AH303" s="75">
        <v>4500</v>
      </c>
      <c r="AI303" s="75">
        <v>6000</v>
      </c>
      <c r="AJ303" s="22">
        <v>6000</v>
      </c>
      <c r="AK303" s="287">
        <f t="shared" si="185"/>
        <v>100</v>
      </c>
    </row>
    <row r="304" spans="1:37">
      <c r="A304" s="85"/>
      <c r="B304" s="142"/>
      <c r="C304" s="82"/>
      <c r="D304" s="82"/>
      <c r="E304" s="82"/>
      <c r="F304" s="82"/>
      <c r="G304" s="82"/>
      <c r="H304" s="142"/>
      <c r="I304" s="77">
        <v>38112</v>
      </c>
      <c r="J304" s="78" t="s">
        <v>345</v>
      </c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76"/>
      <c r="W304" s="62"/>
      <c r="X304" s="75"/>
      <c r="Y304" s="75">
        <v>6000</v>
      </c>
      <c r="Z304" s="75">
        <v>9000</v>
      </c>
      <c r="AA304" s="75">
        <v>9000</v>
      </c>
      <c r="AB304" s="75">
        <v>5000</v>
      </c>
      <c r="AC304" s="75">
        <v>9000</v>
      </c>
      <c r="AD304" s="75">
        <v>9000</v>
      </c>
      <c r="AE304" s="75"/>
      <c r="AF304" s="75"/>
      <c r="AG304" s="88">
        <f t="shared" si="206"/>
        <v>9000</v>
      </c>
      <c r="AH304" s="75">
        <v>6000</v>
      </c>
      <c r="AI304" s="75">
        <v>9000</v>
      </c>
      <c r="AJ304" s="22">
        <v>4000</v>
      </c>
      <c r="AK304" s="287">
        <f t="shared" si="185"/>
        <v>44.444444444444443</v>
      </c>
    </row>
    <row r="305" spans="1:37" s="304" customFormat="1">
      <c r="A305" s="176" t="s">
        <v>313</v>
      </c>
      <c r="B305" s="223"/>
      <c r="C305" s="223"/>
      <c r="D305" s="223"/>
      <c r="E305" s="223"/>
      <c r="F305" s="223"/>
      <c r="G305" s="223"/>
      <c r="H305" s="223"/>
      <c r="I305" s="173" t="s">
        <v>323</v>
      </c>
      <c r="J305" s="174" t="s">
        <v>474</v>
      </c>
      <c r="K305" s="175">
        <f t="shared" ref="K305:AJ309" si="207">SUM(K306)</f>
        <v>0</v>
      </c>
      <c r="L305" s="175">
        <f t="shared" si="207"/>
        <v>105000</v>
      </c>
      <c r="M305" s="175">
        <f t="shared" si="207"/>
        <v>105000</v>
      </c>
      <c r="N305" s="175">
        <f t="shared" si="207"/>
        <v>8000</v>
      </c>
      <c r="O305" s="175">
        <f t="shared" si="207"/>
        <v>8000</v>
      </c>
      <c r="P305" s="175">
        <f t="shared" si="207"/>
        <v>10000</v>
      </c>
      <c r="Q305" s="175">
        <f t="shared" si="207"/>
        <v>10000</v>
      </c>
      <c r="R305" s="175">
        <f t="shared" si="207"/>
        <v>1000</v>
      </c>
      <c r="S305" s="175">
        <f t="shared" si="207"/>
        <v>10000</v>
      </c>
      <c r="T305" s="175">
        <f t="shared" si="207"/>
        <v>3000</v>
      </c>
      <c r="U305" s="175">
        <f t="shared" si="207"/>
        <v>0</v>
      </c>
      <c r="V305" s="175">
        <f t="shared" si="207"/>
        <v>100</v>
      </c>
      <c r="W305" s="175">
        <f t="shared" si="207"/>
        <v>10000</v>
      </c>
      <c r="X305" s="175">
        <f t="shared" si="207"/>
        <v>40000</v>
      </c>
      <c r="Y305" s="175">
        <f t="shared" si="207"/>
        <v>30000</v>
      </c>
      <c r="Z305" s="175">
        <f t="shared" si="207"/>
        <v>30000</v>
      </c>
      <c r="AA305" s="175">
        <f t="shared" si="207"/>
        <v>35000</v>
      </c>
      <c r="AB305" s="175">
        <f t="shared" si="207"/>
        <v>18000</v>
      </c>
      <c r="AC305" s="175">
        <f t="shared" si="207"/>
        <v>315000</v>
      </c>
      <c r="AD305" s="175">
        <f t="shared" si="207"/>
        <v>290000</v>
      </c>
      <c r="AE305" s="175">
        <f t="shared" si="207"/>
        <v>0</v>
      </c>
      <c r="AF305" s="175">
        <f t="shared" si="207"/>
        <v>0</v>
      </c>
      <c r="AG305" s="175">
        <f t="shared" si="207"/>
        <v>290000</v>
      </c>
      <c r="AH305" s="175">
        <f t="shared" si="207"/>
        <v>133000</v>
      </c>
      <c r="AI305" s="175">
        <f t="shared" si="207"/>
        <v>555000</v>
      </c>
      <c r="AJ305" s="175">
        <f t="shared" si="207"/>
        <v>0</v>
      </c>
      <c r="AK305" s="287">
        <f t="shared" si="185"/>
        <v>0</v>
      </c>
    </row>
    <row r="306" spans="1:37" s="304" customFormat="1">
      <c r="A306" s="171" t="s">
        <v>314</v>
      </c>
      <c r="B306" s="178"/>
      <c r="C306" s="167"/>
      <c r="D306" s="167"/>
      <c r="E306" s="167"/>
      <c r="F306" s="167"/>
      <c r="G306" s="167"/>
      <c r="H306" s="167"/>
      <c r="I306" s="179" t="s">
        <v>29</v>
      </c>
      <c r="J306" s="180" t="s">
        <v>474</v>
      </c>
      <c r="K306" s="181">
        <f>SUM(K307)</f>
        <v>0</v>
      </c>
      <c r="L306" s="181">
        <f t="shared" si="207"/>
        <v>105000</v>
      </c>
      <c r="M306" s="181">
        <f t="shared" si="207"/>
        <v>105000</v>
      </c>
      <c r="N306" s="181">
        <f t="shared" si="207"/>
        <v>8000</v>
      </c>
      <c r="O306" s="181">
        <f t="shared" si="207"/>
        <v>8000</v>
      </c>
      <c r="P306" s="181">
        <f t="shared" si="207"/>
        <v>10000</v>
      </c>
      <c r="Q306" s="181">
        <f t="shared" si="207"/>
        <v>10000</v>
      </c>
      <c r="R306" s="181">
        <f t="shared" si="207"/>
        <v>1000</v>
      </c>
      <c r="S306" s="181">
        <f t="shared" si="207"/>
        <v>10000</v>
      </c>
      <c r="T306" s="181">
        <f t="shared" si="207"/>
        <v>3000</v>
      </c>
      <c r="U306" s="181">
        <f t="shared" si="207"/>
        <v>0</v>
      </c>
      <c r="V306" s="181">
        <f t="shared" si="207"/>
        <v>100</v>
      </c>
      <c r="W306" s="181">
        <f t="shared" si="207"/>
        <v>10000</v>
      </c>
      <c r="X306" s="181">
        <f t="shared" si="207"/>
        <v>40000</v>
      </c>
      <c r="Y306" s="181">
        <f t="shared" si="207"/>
        <v>30000</v>
      </c>
      <c r="Z306" s="181">
        <f t="shared" si="207"/>
        <v>30000</v>
      </c>
      <c r="AA306" s="181">
        <f t="shared" si="207"/>
        <v>35000</v>
      </c>
      <c r="AB306" s="181">
        <f t="shared" si="207"/>
        <v>18000</v>
      </c>
      <c r="AC306" s="181">
        <f t="shared" si="207"/>
        <v>315000</v>
      </c>
      <c r="AD306" s="181">
        <f t="shared" si="207"/>
        <v>290000</v>
      </c>
      <c r="AE306" s="181">
        <f t="shared" si="207"/>
        <v>0</v>
      </c>
      <c r="AF306" s="181">
        <f t="shared" si="207"/>
        <v>0</v>
      </c>
      <c r="AG306" s="181">
        <f t="shared" si="207"/>
        <v>290000</v>
      </c>
      <c r="AH306" s="181">
        <f t="shared" si="207"/>
        <v>133000</v>
      </c>
      <c r="AI306" s="181">
        <f t="shared" si="207"/>
        <v>555000</v>
      </c>
      <c r="AJ306" s="181">
        <f t="shared" si="207"/>
        <v>0</v>
      </c>
      <c r="AK306" s="287">
        <f t="shared" si="185"/>
        <v>0</v>
      </c>
    </row>
    <row r="307" spans="1:37" s="304" customFormat="1">
      <c r="A307" s="171"/>
      <c r="B307" s="178"/>
      <c r="C307" s="167"/>
      <c r="D307" s="167"/>
      <c r="E307" s="167"/>
      <c r="F307" s="167"/>
      <c r="G307" s="167"/>
      <c r="H307" s="167"/>
      <c r="I307" s="179" t="s">
        <v>475</v>
      </c>
      <c r="J307" s="180"/>
      <c r="K307" s="181">
        <f>SUM(K308)</f>
        <v>0</v>
      </c>
      <c r="L307" s="181">
        <f t="shared" si="207"/>
        <v>105000</v>
      </c>
      <c r="M307" s="181">
        <f t="shared" si="207"/>
        <v>105000</v>
      </c>
      <c r="N307" s="181">
        <f t="shared" si="207"/>
        <v>8000</v>
      </c>
      <c r="O307" s="181">
        <f t="shared" si="207"/>
        <v>8000</v>
      </c>
      <c r="P307" s="181">
        <f t="shared" si="207"/>
        <v>10000</v>
      </c>
      <c r="Q307" s="181">
        <f t="shared" si="207"/>
        <v>10000</v>
      </c>
      <c r="R307" s="181">
        <f t="shared" si="207"/>
        <v>1000</v>
      </c>
      <c r="S307" s="181">
        <f t="shared" si="207"/>
        <v>10000</v>
      </c>
      <c r="T307" s="181">
        <f t="shared" si="207"/>
        <v>3000</v>
      </c>
      <c r="U307" s="181">
        <f t="shared" si="207"/>
        <v>0</v>
      </c>
      <c r="V307" s="181">
        <f t="shared" si="207"/>
        <v>100</v>
      </c>
      <c r="W307" s="181">
        <f t="shared" si="207"/>
        <v>10000</v>
      </c>
      <c r="X307" s="181">
        <f t="shared" si="207"/>
        <v>40000</v>
      </c>
      <c r="Y307" s="181">
        <f t="shared" si="207"/>
        <v>30000</v>
      </c>
      <c r="Z307" s="181">
        <f t="shared" si="207"/>
        <v>30000</v>
      </c>
      <c r="AA307" s="181">
        <f t="shared" si="207"/>
        <v>35000</v>
      </c>
      <c r="AB307" s="181">
        <f t="shared" si="207"/>
        <v>18000</v>
      </c>
      <c r="AC307" s="181">
        <f t="shared" si="207"/>
        <v>315000</v>
      </c>
      <c r="AD307" s="181">
        <f t="shared" si="207"/>
        <v>290000</v>
      </c>
      <c r="AE307" s="181">
        <f t="shared" si="207"/>
        <v>0</v>
      </c>
      <c r="AF307" s="181">
        <f t="shared" si="207"/>
        <v>0</v>
      </c>
      <c r="AG307" s="181">
        <f t="shared" si="207"/>
        <v>290000</v>
      </c>
      <c r="AH307" s="181">
        <f t="shared" si="207"/>
        <v>133000</v>
      </c>
      <c r="AI307" s="181">
        <f t="shared" si="207"/>
        <v>555000</v>
      </c>
      <c r="AJ307" s="181">
        <f t="shared" si="207"/>
        <v>0</v>
      </c>
      <c r="AK307" s="287">
        <f t="shared" si="185"/>
        <v>0</v>
      </c>
    </row>
    <row r="308" spans="1:37" s="66" customFormat="1">
      <c r="A308" s="163"/>
      <c r="B308" s="160"/>
      <c r="C308" s="159"/>
      <c r="D308" s="159"/>
      <c r="E308" s="159"/>
      <c r="F308" s="159"/>
      <c r="G308" s="159"/>
      <c r="H308" s="159"/>
      <c r="I308" s="161">
        <v>3</v>
      </c>
      <c r="J308" s="162" t="s">
        <v>9</v>
      </c>
      <c r="K308" s="76">
        <f t="shared" ref="K308:AE310" si="208">SUM(K309)</f>
        <v>0</v>
      </c>
      <c r="L308" s="76">
        <f t="shared" si="208"/>
        <v>105000</v>
      </c>
      <c r="M308" s="76">
        <f t="shared" si="208"/>
        <v>105000</v>
      </c>
      <c r="N308" s="76">
        <f t="shared" si="208"/>
        <v>8000</v>
      </c>
      <c r="O308" s="76">
        <f t="shared" si="208"/>
        <v>8000</v>
      </c>
      <c r="P308" s="76">
        <f t="shared" si="208"/>
        <v>10000</v>
      </c>
      <c r="Q308" s="76">
        <f t="shared" si="208"/>
        <v>10000</v>
      </c>
      <c r="R308" s="76">
        <f t="shared" si="208"/>
        <v>1000</v>
      </c>
      <c r="S308" s="76">
        <f t="shared" si="208"/>
        <v>10000</v>
      </c>
      <c r="T308" s="76">
        <f t="shared" si="208"/>
        <v>3000</v>
      </c>
      <c r="U308" s="76">
        <f t="shared" si="208"/>
        <v>0</v>
      </c>
      <c r="V308" s="76">
        <f t="shared" si="208"/>
        <v>100</v>
      </c>
      <c r="W308" s="76">
        <f t="shared" si="208"/>
        <v>10000</v>
      </c>
      <c r="X308" s="76">
        <f t="shared" si="208"/>
        <v>40000</v>
      </c>
      <c r="Y308" s="76">
        <f t="shared" si="207"/>
        <v>30000</v>
      </c>
      <c r="Z308" s="76">
        <f t="shared" si="207"/>
        <v>30000</v>
      </c>
      <c r="AA308" s="76">
        <f t="shared" si="208"/>
        <v>35000</v>
      </c>
      <c r="AB308" s="76">
        <f t="shared" si="208"/>
        <v>18000</v>
      </c>
      <c r="AC308" s="76">
        <f t="shared" si="208"/>
        <v>315000</v>
      </c>
      <c r="AD308" s="76">
        <f t="shared" si="208"/>
        <v>290000</v>
      </c>
      <c r="AE308" s="76">
        <f t="shared" si="208"/>
        <v>0</v>
      </c>
      <c r="AF308" s="76">
        <f t="shared" si="207"/>
        <v>0</v>
      </c>
      <c r="AG308" s="76">
        <f t="shared" si="207"/>
        <v>290000</v>
      </c>
      <c r="AH308" s="76">
        <f t="shared" si="207"/>
        <v>133000</v>
      </c>
      <c r="AI308" s="76">
        <f t="shared" si="207"/>
        <v>555000</v>
      </c>
      <c r="AJ308" s="76">
        <f t="shared" si="207"/>
        <v>0</v>
      </c>
      <c r="AK308" s="287">
        <f t="shared" si="185"/>
        <v>0</v>
      </c>
    </row>
    <row r="309" spans="1:37" s="66" customFormat="1">
      <c r="A309" s="163"/>
      <c r="B309" s="160"/>
      <c r="C309" s="159"/>
      <c r="D309" s="159"/>
      <c r="E309" s="159"/>
      <c r="F309" s="159"/>
      <c r="G309" s="159"/>
      <c r="H309" s="159"/>
      <c r="I309" s="161">
        <v>37</v>
      </c>
      <c r="J309" s="162" t="s">
        <v>79</v>
      </c>
      <c r="K309" s="76">
        <f t="shared" si="208"/>
        <v>0</v>
      </c>
      <c r="L309" s="76">
        <f t="shared" si="208"/>
        <v>105000</v>
      </c>
      <c r="M309" s="76">
        <f t="shared" si="208"/>
        <v>105000</v>
      </c>
      <c r="N309" s="76">
        <f t="shared" si="208"/>
        <v>8000</v>
      </c>
      <c r="O309" s="76">
        <f t="shared" si="208"/>
        <v>8000</v>
      </c>
      <c r="P309" s="76">
        <f t="shared" si="208"/>
        <v>10000</v>
      </c>
      <c r="Q309" s="76">
        <f t="shared" si="208"/>
        <v>10000</v>
      </c>
      <c r="R309" s="76">
        <f t="shared" si="208"/>
        <v>1000</v>
      </c>
      <c r="S309" s="76">
        <f t="shared" si="208"/>
        <v>10000</v>
      </c>
      <c r="T309" s="76">
        <f t="shared" si="208"/>
        <v>3000</v>
      </c>
      <c r="U309" s="76">
        <f t="shared" si="208"/>
        <v>0</v>
      </c>
      <c r="V309" s="76">
        <f t="shared" si="208"/>
        <v>100</v>
      </c>
      <c r="W309" s="76">
        <f t="shared" si="208"/>
        <v>10000</v>
      </c>
      <c r="X309" s="76">
        <f t="shared" si="208"/>
        <v>40000</v>
      </c>
      <c r="Y309" s="76">
        <f t="shared" si="207"/>
        <v>30000</v>
      </c>
      <c r="Z309" s="76">
        <f t="shared" si="207"/>
        <v>30000</v>
      </c>
      <c r="AA309" s="76">
        <f t="shared" si="208"/>
        <v>35000</v>
      </c>
      <c r="AB309" s="76">
        <f t="shared" si="208"/>
        <v>18000</v>
      </c>
      <c r="AC309" s="76">
        <f t="shared" si="208"/>
        <v>315000</v>
      </c>
      <c r="AD309" s="76">
        <f t="shared" si="208"/>
        <v>290000</v>
      </c>
      <c r="AE309" s="76">
        <f t="shared" si="208"/>
        <v>0</v>
      </c>
      <c r="AF309" s="76">
        <f t="shared" si="207"/>
        <v>0</v>
      </c>
      <c r="AG309" s="76">
        <f t="shared" si="207"/>
        <v>290000</v>
      </c>
      <c r="AH309" s="76">
        <f t="shared" si="207"/>
        <v>133000</v>
      </c>
      <c r="AI309" s="76">
        <f t="shared" si="207"/>
        <v>555000</v>
      </c>
      <c r="AJ309" s="76">
        <f t="shared" si="207"/>
        <v>0</v>
      </c>
      <c r="AK309" s="287">
        <f t="shared" si="185"/>
        <v>0</v>
      </c>
    </row>
    <row r="310" spans="1:37" s="66" customFormat="1">
      <c r="A310" s="84"/>
      <c r="B310" s="71" t="s">
        <v>85</v>
      </c>
      <c r="C310" s="70"/>
      <c r="D310" s="70"/>
      <c r="E310" s="70"/>
      <c r="F310" s="70"/>
      <c r="G310" s="70"/>
      <c r="H310" s="70"/>
      <c r="I310" s="72">
        <v>372</v>
      </c>
      <c r="J310" s="73" t="s">
        <v>197</v>
      </c>
      <c r="K310" s="62">
        <f t="shared" si="208"/>
        <v>0</v>
      </c>
      <c r="L310" s="62">
        <f t="shared" si="208"/>
        <v>105000</v>
      </c>
      <c r="M310" s="62">
        <f t="shared" si="208"/>
        <v>105000</v>
      </c>
      <c r="N310" s="62">
        <f t="shared" si="208"/>
        <v>8000</v>
      </c>
      <c r="O310" s="62">
        <f t="shared" si="208"/>
        <v>8000</v>
      </c>
      <c r="P310" s="62">
        <f t="shared" si="208"/>
        <v>10000</v>
      </c>
      <c r="Q310" s="62">
        <f t="shared" si="208"/>
        <v>10000</v>
      </c>
      <c r="R310" s="62">
        <f t="shared" si="208"/>
        <v>1000</v>
      </c>
      <c r="S310" s="62">
        <f t="shared" si="208"/>
        <v>10000</v>
      </c>
      <c r="T310" s="62">
        <f t="shared" si="208"/>
        <v>3000</v>
      </c>
      <c r="U310" s="62">
        <f t="shared" si="208"/>
        <v>0</v>
      </c>
      <c r="V310" s="62">
        <f t="shared" si="208"/>
        <v>100</v>
      </c>
      <c r="W310" s="62">
        <f t="shared" si="208"/>
        <v>10000</v>
      </c>
      <c r="X310" s="62">
        <f t="shared" si="208"/>
        <v>40000</v>
      </c>
      <c r="Y310" s="62">
        <f>SUM(Y311:Y313)</f>
        <v>30000</v>
      </c>
      <c r="Z310" s="62">
        <f>SUM(Z311:Z313)</f>
        <v>30000</v>
      </c>
      <c r="AA310" s="62">
        <f>SUM(AA311:AA313)</f>
        <v>35000</v>
      </c>
      <c r="AB310" s="62">
        <f>SUM(AB311:AB313)</f>
        <v>18000</v>
      </c>
      <c r="AC310" s="62">
        <f>SUM(AC311:AC314)</f>
        <v>315000</v>
      </c>
      <c r="AD310" s="62">
        <f>SUM(AD311:AD314)</f>
        <v>290000</v>
      </c>
      <c r="AE310" s="62">
        <f>SUM(AE311:AE313)</f>
        <v>0</v>
      </c>
      <c r="AF310" s="62">
        <f>SUM(AF311:AF313)</f>
        <v>0</v>
      </c>
      <c r="AG310" s="62">
        <f>SUM(AG311:AG314)</f>
        <v>290000</v>
      </c>
      <c r="AH310" s="62">
        <f>SUM(AH311:AH314)</f>
        <v>133000</v>
      </c>
      <c r="AI310" s="62">
        <f>SUM(AI311:AI314)</f>
        <v>555000</v>
      </c>
      <c r="AJ310" s="62">
        <f>SUM(AJ311:AJ314)</f>
        <v>0</v>
      </c>
      <c r="AK310" s="287">
        <f t="shared" si="185"/>
        <v>0</v>
      </c>
    </row>
    <row r="311" spans="1:37" s="66" customFormat="1">
      <c r="A311" s="84"/>
      <c r="B311" s="71"/>
      <c r="C311" s="70"/>
      <c r="D311" s="70"/>
      <c r="E311" s="70"/>
      <c r="F311" s="70"/>
      <c r="G311" s="70"/>
      <c r="H311" s="70"/>
      <c r="I311" s="72">
        <v>37211</v>
      </c>
      <c r="J311" s="73" t="s">
        <v>71</v>
      </c>
      <c r="K311" s="62">
        <v>0</v>
      </c>
      <c r="L311" s="62">
        <v>105000</v>
      </c>
      <c r="M311" s="62">
        <v>105000</v>
      </c>
      <c r="N311" s="62">
        <v>8000</v>
      </c>
      <c r="O311" s="62">
        <v>8000</v>
      </c>
      <c r="P311" s="62">
        <v>10000</v>
      </c>
      <c r="Q311" s="62">
        <v>10000</v>
      </c>
      <c r="R311" s="62">
        <v>1000</v>
      </c>
      <c r="S311" s="62">
        <v>10000</v>
      </c>
      <c r="T311" s="62">
        <v>3000</v>
      </c>
      <c r="U311" s="62"/>
      <c r="V311" s="76">
        <f>S311/P311*100</f>
        <v>100</v>
      </c>
      <c r="W311" s="62">
        <v>10000</v>
      </c>
      <c r="X311" s="81">
        <v>40000</v>
      </c>
      <c r="Y311" s="81">
        <v>30000</v>
      </c>
      <c r="Z311" s="81">
        <v>30000</v>
      </c>
      <c r="AA311" s="81">
        <v>35000</v>
      </c>
      <c r="AB311" s="81">
        <v>18000</v>
      </c>
      <c r="AC311" s="81">
        <v>35000</v>
      </c>
      <c r="AD311" s="81">
        <v>35000</v>
      </c>
      <c r="AE311" s="81"/>
      <c r="AF311" s="81"/>
      <c r="AG311" s="303">
        <f>SUM(AD311+AE311-AF311)</f>
        <v>35000</v>
      </c>
      <c r="AH311" s="81">
        <v>8000</v>
      </c>
      <c r="AI311" s="81">
        <v>30000</v>
      </c>
      <c r="AJ311" s="51">
        <v>0</v>
      </c>
      <c r="AK311" s="287">
        <f t="shared" si="185"/>
        <v>0</v>
      </c>
    </row>
    <row r="312" spans="1:37" s="66" customFormat="1">
      <c r="A312" s="84"/>
      <c r="B312" s="71"/>
      <c r="C312" s="70"/>
      <c r="D312" s="70"/>
      <c r="E312" s="70"/>
      <c r="F312" s="70"/>
      <c r="G312" s="70"/>
      <c r="H312" s="70"/>
      <c r="I312" s="72">
        <v>37215</v>
      </c>
      <c r="J312" s="73" t="s">
        <v>454</v>
      </c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76"/>
      <c r="W312" s="62"/>
      <c r="X312" s="81"/>
      <c r="Y312" s="81"/>
      <c r="Z312" s="81"/>
      <c r="AA312" s="81"/>
      <c r="AB312" s="81"/>
      <c r="AC312" s="81">
        <v>30000</v>
      </c>
      <c r="AD312" s="81">
        <v>30000</v>
      </c>
      <c r="AE312" s="81"/>
      <c r="AF312" s="81"/>
      <c r="AG312" s="303">
        <f t="shared" ref="AG312:AG314" si="209">SUM(AD312+AE312-AF312)</f>
        <v>30000</v>
      </c>
      <c r="AH312" s="81"/>
      <c r="AI312" s="81">
        <v>25000</v>
      </c>
      <c r="AJ312" s="51">
        <v>0</v>
      </c>
      <c r="AK312" s="287">
        <f t="shared" si="185"/>
        <v>0</v>
      </c>
    </row>
    <row r="313" spans="1:37" s="66" customFormat="1">
      <c r="A313" s="84"/>
      <c r="B313" s="71"/>
      <c r="C313" s="70"/>
      <c r="D313" s="70"/>
      <c r="E313" s="70"/>
      <c r="F313" s="70"/>
      <c r="G313" s="70"/>
      <c r="H313" s="70"/>
      <c r="I313" s="72">
        <v>37216</v>
      </c>
      <c r="J313" s="73" t="s">
        <v>455</v>
      </c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76"/>
      <c r="W313" s="62"/>
      <c r="X313" s="81"/>
      <c r="Y313" s="81"/>
      <c r="Z313" s="81"/>
      <c r="AA313" s="81"/>
      <c r="AB313" s="81"/>
      <c r="AC313" s="81">
        <v>150000</v>
      </c>
      <c r="AD313" s="81">
        <v>125000</v>
      </c>
      <c r="AE313" s="81"/>
      <c r="AF313" s="81"/>
      <c r="AG313" s="303">
        <f t="shared" si="209"/>
        <v>125000</v>
      </c>
      <c r="AH313" s="81">
        <v>125000</v>
      </c>
      <c r="AI313" s="81">
        <v>250000</v>
      </c>
      <c r="AJ313" s="51">
        <v>0</v>
      </c>
      <c r="AK313" s="287">
        <f t="shared" si="185"/>
        <v>0</v>
      </c>
    </row>
    <row r="314" spans="1:37" s="66" customFormat="1">
      <c r="A314" s="84"/>
      <c r="B314" s="71"/>
      <c r="C314" s="70"/>
      <c r="D314" s="70"/>
      <c r="E314" s="70"/>
      <c r="F314" s="70"/>
      <c r="G314" s="70"/>
      <c r="H314" s="70"/>
      <c r="I314" s="72">
        <v>37219</v>
      </c>
      <c r="J314" s="73" t="s">
        <v>476</v>
      </c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76"/>
      <c r="W314" s="62"/>
      <c r="X314" s="81"/>
      <c r="Y314" s="81"/>
      <c r="Z314" s="81"/>
      <c r="AA314" s="81"/>
      <c r="AB314" s="81"/>
      <c r="AC314" s="81">
        <v>100000</v>
      </c>
      <c r="AD314" s="81">
        <v>100000</v>
      </c>
      <c r="AE314" s="81"/>
      <c r="AF314" s="81"/>
      <c r="AG314" s="303">
        <f t="shared" si="209"/>
        <v>100000</v>
      </c>
      <c r="AH314" s="81"/>
      <c r="AI314" s="81">
        <v>250000</v>
      </c>
      <c r="AJ314" s="51">
        <v>0</v>
      </c>
      <c r="AK314" s="287">
        <f t="shared" si="185"/>
        <v>0</v>
      </c>
    </row>
    <row r="315" spans="1:37">
      <c r="A315" s="176" t="s">
        <v>477</v>
      </c>
      <c r="B315" s="223"/>
      <c r="C315" s="223"/>
      <c r="D315" s="223"/>
      <c r="E315" s="223"/>
      <c r="F315" s="223"/>
      <c r="G315" s="223"/>
      <c r="H315" s="223"/>
      <c r="I315" s="173" t="s">
        <v>479</v>
      </c>
      <c r="J315" s="174" t="s">
        <v>315</v>
      </c>
      <c r="K315" s="175">
        <f>SUM(K316)</f>
        <v>0</v>
      </c>
      <c r="L315" s="175" t="e">
        <f>SUM(L316+#REF!)</f>
        <v>#REF!</v>
      </c>
      <c r="M315" s="175" t="e">
        <f>SUM(M316+#REF!)</f>
        <v>#REF!</v>
      </c>
      <c r="N315" s="175" t="e">
        <f>SUM(N316+#REF!)</f>
        <v>#REF!</v>
      </c>
      <c r="O315" s="175" t="e">
        <f>SUM(O316+#REF!)</f>
        <v>#REF!</v>
      </c>
      <c r="P315" s="175" t="e">
        <f>SUM(P316+#REF!)</f>
        <v>#REF!</v>
      </c>
      <c r="Q315" s="175">
        <f>SUM(Q316)</f>
        <v>317000</v>
      </c>
      <c r="R315" s="175" t="e">
        <f>SUM(R316+#REF!)</f>
        <v>#REF!</v>
      </c>
      <c r="S315" s="175" t="e">
        <f t="shared" ref="S315:AJ315" si="210">SUM(S316+S347)</f>
        <v>#REF!</v>
      </c>
      <c r="T315" s="175" t="e">
        <f t="shared" si="210"/>
        <v>#REF!</v>
      </c>
      <c r="U315" s="175" t="e">
        <f t="shared" si="210"/>
        <v>#REF!</v>
      </c>
      <c r="V315" s="175" t="e">
        <f t="shared" si="210"/>
        <v>#REF!</v>
      </c>
      <c r="W315" s="175" t="e">
        <f t="shared" si="210"/>
        <v>#REF!</v>
      </c>
      <c r="X315" s="175" t="e">
        <f t="shared" si="210"/>
        <v>#REF!</v>
      </c>
      <c r="Y315" s="175">
        <f t="shared" si="210"/>
        <v>1260000</v>
      </c>
      <c r="Z315" s="175">
        <f t="shared" si="210"/>
        <v>1260000</v>
      </c>
      <c r="AA315" s="175">
        <f t="shared" si="210"/>
        <v>350000</v>
      </c>
      <c r="AB315" s="175">
        <f t="shared" si="210"/>
        <v>823815.40999999992</v>
      </c>
      <c r="AC315" s="175">
        <f t="shared" si="210"/>
        <v>700000</v>
      </c>
      <c r="AD315" s="175">
        <f t="shared" si="210"/>
        <v>1012500</v>
      </c>
      <c r="AE315" s="175">
        <f t="shared" si="210"/>
        <v>0</v>
      </c>
      <c r="AF315" s="175">
        <f t="shared" si="210"/>
        <v>0</v>
      </c>
      <c r="AG315" s="175">
        <f t="shared" si="210"/>
        <v>1012500</v>
      </c>
      <c r="AH315" s="175">
        <f t="shared" si="210"/>
        <v>596825.56000000006</v>
      </c>
      <c r="AI315" s="175">
        <f t="shared" si="210"/>
        <v>1027800</v>
      </c>
      <c r="AJ315" s="175">
        <f t="shared" si="210"/>
        <v>593900.29</v>
      </c>
      <c r="AK315" s="287">
        <f t="shared" si="185"/>
        <v>57.783643705000976</v>
      </c>
    </row>
    <row r="316" spans="1:37">
      <c r="A316" s="166" t="s">
        <v>478</v>
      </c>
      <c r="B316" s="167"/>
      <c r="C316" s="167"/>
      <c r="D316" s="167"/>
      <c r="E316" s="167"/>
      <c r="F316" s="167"/>
      <c r="G316" s="167"/>
      <c r="H316" s="167"/>
      <c r="I316" s="179" t="s">
        <v>316</v>
      </c>
      <c r="J316" s="180" t="s">
        <v>32</v>
      </c>
      <c r="K316" s="181">
        <f>SUM(K317)</f>
        <v>0</v>
      </c>
      <c r="L316" s="181">
        <f>SUM(L317)</f>
        <v>0</v>
      </c>
      <c r="M316" s="181">
        <f>SUM(M317)</f>
        <v>0</v>
      </c>
      <c r="N316" s="181">
        <f>SUM(N317)</f>
        <v>0</v>
      </c>
      <c r="O316" s="181">
        <f>SUM(O317)</f>
        <v>0</v>
      </c>
      <c r="P316" s="181">
        <f>SUM(P317)</f>
        <v>0</v>
      </c>
      <c r="Q316" s="181">
        <v>317000</v>
      </c>
      <c r="R316" s="181">
        <f>SUM(R317)</f>
        <v>0</v>
      </c>
      <c r="S316" s="181" t="e">
        <f t="shared" ref="S316:AJ318" si="211">SUM(S317)</f>
        <v>#REF!</v>
      </c>
      <c r="T316" s="181" t="e">
        <f t="shared" si="211"/>
        <v>#REF!</v>
      </c>
      <c r="U316" s="181" t="e">
        <f t="shared" si="211"/>
        <v>#REF!</v>
      </c>
      <c r="V316" s="181" t="e">
        <f t="shared" si="211"/>
        <v>#REF!</v>
      </c>
      <c r="W316" s="181">
        <f t="shared" si="211"/>
        <v>0</v>
      </c>
      <c r="X316" s="181" t="e">
        <f t="shared" si="211"/>
        <v>#REF!</v>
      </c>
      <c r="Y316" s="181">
        <f t="shared" si="211"/>
        <v>1237500</v>
      </c>
      <c r="Z316" s="181">
        <f t="shared" si="211"/>
        <v>1237500</v>
      </c>
      <c r="AA316" s="181">
        <f t="shared" si="211"/>
        <v>350000</v>
      </c>
      <c r="AB316" s="181">
        <f t="shared" si="211"/>
        <v>822867.40999999992</v>
      </c>
      <c r="AC316" s="181">
        <f t="shared" si="211"/>
        <v>700000</v>
      </c>
      <c r="AD316" s="181">
        <f t="shared" si="211"/>
        <v>1012500</v>
      </c>
      <c r="AE316" s="181">
        <f t="shared" si="211"/>
        <v>0</v>
      </c>
      <c r="AF316" s="181">
        <f t="shared" si="211"/>
        <v>0</v>
      </c>
      <c r="AG316" s="181">
        <f t="shared" si="211"/>
        <v>1012500</v>
      </c>
      <c r="AH316" s="181">
        <f t="shared" si="211"/>
        <v>596825.56000000006</v>
      </c>
      <c r="AI316" s="181">
        <f t="shared" si="211"/>
        <v>1027800</v>
      </c>
      <c r="AJ316" s="181">
        <f t="shared" si="211"/>
        <v>593900.29</v>
      </c>
      <c r="AK316" s="287">
        <f t="shared" si="185"/>
        <v>57.783643705000976</v>
      </c>
    </row>
    <row r="317" spans="1:37">
      <c r="A317" s="166"/>
      <c r="B317" s="167"/>
      <c r="C317" s="167"/>
      <c r="D317" s="167"/>
      <c r="E317" s="178"/>
      <c r="F317" s="178"/>
      <c r="G317" s="178"/>
      <c r="H317" s="167"/>
      <c r="I317" s="179" t="s">
        <v>155</v>
      </c>
      <c r="J317" s="180"/>
      <c r="K317" s="167"/>
      <c r="L317" s="178"/>
      <c r="M317" s="178"/>
      <c r="N317" s="178"/>
      <c r="O317" s="167"/>
      <c r="P317" s="179" t="s">
        <v>155</v>
      </c>
      <c r="Q317" s="180"/>
      <c r="R317" s="175">
        <f>SUM(R327)</f>
        <v>0</v>
      </c>
      <c r="S317" s="175" t="e">
        <f t="shared" si="211"/>
        <v>#REF!</v>
      </c>
      <c r="T317" s="175" t="e">
        <f t="shared" si="211"/>
        <v>#REF!</v>
      </c>
      <c r="U317" s="175" t="e">
        <f t="shared" si="211"/>
        <v>#REF!</v>
      </c>
      <c r="V317" s="175" t="e">
        <f t="shared" si="211"/>
        <v>#REF!</v>
      </c>
      <c r="W317" s="175">
        <f t="shared" si="211"/>
        <v>0</v>
      </c>
      <c r="X317" s="175" t="e">
        <f t="shared" si="211"/>
        <v>#REF!</v>
      </c>
      <c r="Y317" s="175">
        <f t="shared" si="211"/>
        <v>1237500</v>
      </c>
      <c r="Z317" s="175">
        <f t="shared" si="211"/>
        <v>1237500</v>
      </c>
      <c r="AA317" s="175">
        <f>SUM(AA318)</f>
        <v>350000</v>
      </c>
      <c r="AB317" s="175">
        <f t="shared" si="211"/>
        <v>822867.40999999992</v>
      </c>
      <c r="AC317" s="175">
        <f>SUM(AC318)</f>
        <v>700000</v>
      </c>
      <c r="AD317" s="175">
        <f>SUM(AD318)</f>
        <v>1012500</v>
      </c>
      <c r="AE317" s="175">
        <f t="shared" si="211"/>
        <v>0</v>
      </c>
      <c r="AF317" s="175">
        <f t="shared" si="211"/>
        <v>0</v>
      </c>
      <c r="AG317" s="175">
        <f t="shared" si="211"/>
        <v>1012500</v>
      </c>
      <c r="AH317" s="175">
        <f t="shared" si="211"/>
        <v>596825.56000000006</v>
      </c>
      <c r="AI317" s="175">
        <f t="shared" si="211"/>
        <v>1027800</v>
      </c>
      <c r="AJ317" s="175">
        <f t="shared" si="211"/>
        <v>593900.29</v>
      </c>
      <c r="AK317" s="287">
        <f t="shared" si="185"/>
        <v>57.783643705000976</v>
      </c>
    </row>
    <row r="318" spans="1:37">
      <c r="A318" s="158"/>
      <c r="B318" s="159"/>
      <c r="C318" s="159"/>
      <c r="D318" s="159"/>
      <c r="E318" s="160"/>
      <c r="F318" s="160"/>
      <c r="G318" s="160"/>
      <c r="H318" s="159"/>
      <c r="I318" s="161">
        <v>3</v>
      </c>
      <c r="J318" s="162" t="s">
        <v>9</v>
      </c>
      <c r="K318" s="159"/>
      <c r="L318" s="160"/>
      <c r="M318" s="160"/>
      <c r="N318" s="160"/>
      <c r="O318" s="159"/>
      <c r="P318" s="161">
        <v>3</v>
      </c>
      <c r="Q318" s="162" t="s">
        <v>9</v>
      </c>
      <c r="R318" s="74"/>
      <c r="S318" s="153" t="e">
        <f>SUM(S319)</f>
        <v>#REF!</v>
      </c>
      <c r="T318" s="153" t="e">
        <f t="shared" si="211"/>
        <v>#REF!</v>
      </c>
      <c r="U318" s="153" t="e">
        <f t="shared" si="211"/>
        <v>#REF!</v>
      </c>
      <c r="V318" s="153" t="e">
        <f t="shared" si="211"/>
        <v>#REF!</v>
      </c>
      <c r="W318" s="153">
        <f>SUM(W319)</f>
        <v>0</v>
      </c>
      <c r="X318" s="153" t="e">
        <f t="shared" ref="X318:AJ318" si="212">SUM(X319+X328)</f>
        <v>#REF!</v>
      </c>
      <c r="Y318" s="153">
        <f t="shared" si="212"/>
        <v>1237500</v>
      </c>
      <c r="Z318" s="153">
        <f t="shared" si="212"/>
        <v>1237500</v>
      </c>
      <c r="AA318" s="153">
        <f t="shared" si="212"/>
        <v>350000</v>
      </c>
      <c r="AB318" s="153">
        <f t="shared" si="212"/>
        <v>822867.40999999992</v>
      </c>
      <c r="AC318" s="153">
        <f t="shared" si="212"/>
        <v>700000</v>
      </c>
      <c r="AD318" s="153">
        <f t="shared" si="212"/>
        <v>1012500</v>
      </c>
      <c r="AE318" s="153">
        <f t="shared" si="212"/>
        <v>0</v>
      </c>
      <c r="AF318" s="153">
        <f t="shared" si="212"/>
        <v>0</v>
      </c>
      <c r="AG318" s="153">
        <f t="shared" si="212"/>
        <v>1012500</v>
      </c>
      <c r="AH318" s="153">
        <f t="shared" si="212"/>
        <v>596825.56000000006</v>
      </c>
      <c r="AI318" s="153">
        <f t="shared" si="212"/>
        <v>1027800</v>
      </c>
      <c r="AJ318" s="153">
        <f t="shared" si="212"/>
        <v>593900.29</v>
      </c>
      <c r="AK318" s="287">
        <f t="shared" si="185"/>
        <v>57.783643705000976</v>
      </c>
    </row>
    <row r="319" spans="1:37">
      <c r="A319" s="158"/>
      <c r="B319" s="159"/>
      <c r="C319" s="159"/>
      <c r="D319" s="159"/>
      <c r="E319" s="160"/>
      <c r="F319" s="160"/>
      <c r="G319" s="160"/>
      <c r="H319" s="159"/>
      <c r="I319" s="161">
        <v>31</v>
      </c>
      <c r="J319" s="162" t="s">
        <v>10</v>
      </c>
      <c r="K319" s="159"/>
      <c r="L319" s="160"/>
      <c r="M319" s="160"/>
      <c r="N319" s="160"/>
      <c r="O319" s="159"/>
      <c r="P319" s="161">
        <v>31</v>
      </c>
      <c r="Q319" s="162" t="s">
        <v>317</v>
      </c>
      <c r="R319" s="74"/>
      <c r="S319" s="153" t="e">
        <f>SUM(S320+S325)</f>
        <v>#REF!</v>
      </c>
      <c r="T319" s="153" t="e">
        <f>SUM(T320+T325)</f>
        <v>#REF!</v>
      </c>
      <c r="U319" s="153" t="e">
        <f>SUM(U320+U325)</f>
        <v>#REF!</v>
      </c>
      <c r="V319" s="153" t="e">
        <f>SUM(V320+V325)</f>
        <v>#REF!</v>
      </c>
      <c r="W319" s="153">
        <f>SUM(W320+W325)</f>
        <v>0</v>
      </c>
      <c r="X319" s="153" t="e">
        <f>SUM(X320+X325+#REF!)</f>
        <v>#REF!</v>
      </c>
      <c r="Y319" s="153">
        <f t="shared" ref="Y319:AH319" si="213">SUM(Y320+Y325)</f>
        <v>917800</v>
      </c>
      <c r="Z319" s="153">
        <f t="shared" si="213"/>
        <v>917800</v>
      </c>
      <c r="AA319" s="153">
        <f t="shared" si="213"/>
        <v>206500</v>
      </c>
      <c r="AB319" s="153">
        <f t="shared" si="213"/>
        <v>744468.59</v>
      </c>
      <c r="AC319" s="153">
        <f t="shared" si="213"/>
        <v>413000</v>
      </c>
      <c r="AD319" s="153">
        <f t="shared" si="213"/>
        <v>721000</v>
      </c>
      <c r="AE319" s="153">
        <f t="shared" si="213"/>
        <v>0</v>
      </c>
      <c r="AF319" s="153">
        <f t="shared" si="213"/>
        <v>0</v>
      </c>
      <c r="AG319" s="153">
        <f t="shared" si="213"/>
        <v>721000</v>
      </c>
      <c r="AH319" s="153">
        <f t="shared" si="213"/>
        <v>459991.9</v>
      </c>
      <c r="AI319" s="153">
        <f>SUM(AI320+AI325+AI322)</f>
        <v>858000</v>
      </c>
      <c r="AJ319" s="153">
        <f>SUM(AJ320+AJ325+AJ322)</f>
        <v>562659.07000000007</v>
      </c>
      <c r="AK319" s="287">
        <f t="shared" si="185"/>
        <v>65.57798018648019</v>
      </c>
    </row>
    <row r="320" spans="1:37">
      <c r="A320" s="83"/>
      <c r="B320" s="70">
        <v>52</v>
      </c>
      <c r="C320" s="70"/>
      <c r="D320" s="70"/>
      <c r="E320" s="71"/>
      <c r="F320" s="71"/>
      <c r="G320" s="71"/>
      <c r="H320" s="70"/>
      <c r="I320" s="72">
        <v>311</v>
      </c>
      <c r="J320" s="73" t="s">
        <v>129</v>
      </c>
      <c r="K320" s="70"/>
      <c r="L320" s="71"/>
      <c r="M320" s="71"/>
      <c r="N320" s="71"/>
      <c r="O320" s="70"/>
      <c r="P320" s="72">
        <v>311</v>
      </c>
      <c r="Q320" s="73" t="s">
        <v>129</v>
      </c>
      <c r="R320" s="74"/>
      <c r="S320" s="75" t="e">
        <f>SUM(#REF!)</f>
        <v>#REF!</v>
      </c>
      <c r="T320" s="75" t="e">
        <f>SUM(#REF!)</f>
        <v>#REF!</v>
      </c>
      <c r="U320" s="75" t="e">
        <f>SUM(#REF!)</f>
        <v>#REF!</v>
      </c>
      <c r="V320" s="75" t="e">
        <f>SUM(#REF!)</f>
        <v>#REF!</v>
      </c>
      <c r="W320" s="75">
        <v>0</v>
      </c>
      <c r="X320" s="75">
        <v>670000</v>
      </c>
      <c r="Y320" s="75">
        <f>SUM(Y321)</f>
        <v>783080.3</v>
      </c>
      <c r="Z320" s="75">
        <f>SUM(Z321)</f>
        <v>783080.3</v>
      </c>
      <c r="AA320" s="75">
        <f>SUM(AA321)</f>
        <v>182500</v>
      </c>
      <c r="AB320" s="75">
        <f t="shared" ref="AB320" si="214">SUM(AB321)</f>
        <v>687632.27</v>
      </c>
      <c r="AC320" s="75">
        <f>SUM(AC321)</f>
        <v>365000</v>
      </c>
      <c r="AD320" s="75">
        <f>SUM(AD321)</f>
        <v>665000</v>
      </c>
      <c r="AE320" s="75">
        <f t="shared" ref="AE320:AJ320" si="215">SUM(AE321)</f>
        <v>0</v>
      </c>
      <c r="AF320" s="75">
        <f t="shared" si="215"/>
        <v>0</v>
      </c>
      <c r="AG320" s="75">
        <f t="shared" si="215"/>
        <v>665000</v>
      </c>
      <c r="AH320" s="75">
        <f t="shared" si="215"/>
        <v>394588.01</v>
      </c>
      <c r="AI320" s="75">
        <f t="shared" si="215"/>
        <v>720000</v>
      </c>
      <c r="AJ320" s="75">
        <f t="shared" si="215"/>
        <v>482969.21</v>
      </c>
      <c r="AK320" s="287">
        <f t="shared" si="185"/>
        <v>67.079056944444446</v>
      </c>
    </row>
    <row r="321" spans="1:37">
      <c r="A321" s="83"/>
      <c r="B321" s="70"/>
      <c r="C321" s="70"/>
      <c r="D321" s="70"/>
      <c r="E321" s="71"/>
      <c r="F321" s="71"/>
      <c r="G321" s="71"/>
      <c r="H321" s="70"/>
      <c r="I321" s="72">
        <v>31111</v>
      </c>
      <c r="J321" s="73" t="s">
        <v>365</v>
      </c>
      <c r="K321" s="70"/>
      <c r="L321" s="71"/>
      <c r="M321" s="71"/>
      <c r="N321" s="71"/>
      <c r="O321" s="70"/>
      <c r="P321" s="72"/>
      <c r="Q321" s="73"/>
      <c r="R321" s="74"/>
      <c r="S321" s="75"/>
      <c r="T321" s="75"/>
      <c r="U321" s="75"/>
      <c r="V321" s="75"/>
      <c r="W321" s="75"/>
      <c r="X321" s="75"/>
      <c r="Y321" s="75">
        <v>783080.3</v>
      </c>
      <c r="Z321" s="75">
        <v>783080.3</v>
      </c>
      <c r="AA321" s="75">
        <v>182500</v>
      </c>
      <c r="AB321" s="75">
        <v>687632.27</v>
      </c>
      <c r="AC321" s="75">
        <v>365000</v>
      </c>
      <c r="AD321" s="75">
        <v>665000</v>
      </c>
      <c r="AE321" s="75"/>
      <c r="AF321" s="75"/>
      <c r="AG321" s="88">
        <f>SUM(AD321+AE321-AF321)</f>
        <v>665000</v>
      </c>
      <c r="AH321" s="75">
        <v>394588.01</v>
      </c>
      <c r="AI321" s="75">
        <v>720000</v>
      </c>
      <c r="AJ321" s="22">
        <v>482969.21</v>
      </c>
      <c r="AK321" s="287">
        <f t="shared" si="185"/>
        <v>67.079056944444446</v>
      </c>
    </row>
    <row r="322" spans="1:37">
      <c r="A322" s="83"/>
      <c r="B322" s="70"/>
      <c r="C322" s="70"/>
      <c r="D322" s="70"/>
      <c r="E322" s="71"/>
      <c r="F322" s="71"/>
      <c r="G322" s="71"/>
      <c r="H322" s="70"/>
      <c r="I322" s="72">
        <v>312</v>
      </c>
      <c r="J322" s="73" t="s">
        <v>11</v>
      </c>
      <c r="K322" s="70"/>
      <c r="L322" s="71"/>
      <c r="M322" s="71"/>
      <c r="N322" s="71"/>
      <c r="O322" s="70"/>
      <c r="P322" s="72"/>
      <c r="Q322" s="73"/>
      <c r="R322" s="74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>
        <f t="shared" ref="AC322:AJ322" si="216">SUM(AC323:AC324)</f>
        <v>0</v>
      </c>
      <c r="AD322" s="75">
        <f t="shared" si="216"/>
        <v>16000</v>
      </c>
      <c r="AE322" s="75">
        <f t="shared" si="216"/>
        <v>0</v>
      </c>
      <c r="AF322" s="75">
        <f t="shared" si="216"/>
        <v>0</v>
      </c>
      <c r="AG322" s="75">
        <f t="shared" si="216"/>
        <v>16000</v>
      </c>
      <c r="AH322" s="75">
        <f t="shared" si="216"/>
        <v>10000</v>
      </c>
      <c r="AI322" s="75">
        <f t="shared" si="216"/>
        <v>18000</v>
      </c>
      <c r="AJ322" s="75">
        <f t="shared" si="216"/>
        <v>0</v>
      </c>
      <c r="AK322" s="287">
        <f t="shared" si="185"/>
        <v>0</v>
      </c>
    </row>
    <row r="323" spans="1:37">
      <c r="A323" s="83"/>
      <c r="B323" s="70"/>
      <c r="C323" s="70"/>
      <c r="D323" s="70"/>
      <c r="E323" s="71"/>
      <c r="F323" s="71"/>
      <c r="G323" s="71"/>
      <c r="H323" s="70"/>
      <c r="I323" s="72">
        <v>31216</v>
      </c>
      <c r="J323" s="73" t="s">
        <v>457</v>
      </c>
      <c r="K323" s="70"/>
      <c r="L323" s="71"/>
      <c r="M323" s="71"/>
      <c r="N323" s="71"/>
      <c r="O323" s="70"/>
      <c r="P323" s="72"/>
      <c r="Q323" s="73"/>
      <c r="R323" s="74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>
        <v>6000</v>
      </c>
      <c r="AE323" s="75"/>
      <c r="AF323" s="75"/>
      <c r="AG323" s="88">
        <f>SUM(AD323+AE323-AF323)</f>
        <v>6000</v>
      </c>
      <c r="AH323" s="75"/>
      <c r="AI323" s="75">
        <v>18000</v>
      </c>
      <c r="AJ323" s="22">
        <v>0</v>
      </c>
      <c r="AK323" s="287">
        <f t="shared" si="185"/>
        <v>0</v>
      </c>
    </row>
    <row r="324" spans="1:37">
      <c r="A324" s="83"/>
      <c r="B324" s="70"/>
      <c r="C324" s="70"/>
      <c r="D324" s="70"/>
      <c r="E324" s="71"/>
      <c r="F324" s="71"/>
      <c r="G324" s="71"/>
      <c r="H324" s="70"/>
      <c r="I324" s="72">
        <v>3129</v>
      </c>
      <c r="J324" s="73" t="s">
        <v>465</v>
      </c>
      <c r="K324" s="70"/>
      <c r="L324" s="71"/>
      <c r="M324" s="71"/>
      <c r="N324" s="71"/>
      <c r="O324" s="70"/>
      <c r="P324" s="72"/>
      <c r="Q324" s="73"/>
      <c r="R324" s="74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>
        <v>10000</v>
      </c>
      <c r="AE324" s="75"/>
      <c r="AF324" s="75"/>
      <c r="AG324" s="88">
        <f>SUM(AD324+AE324-AF324)</f>
        <v>10000</v>
      </c>
      <c r="AH324" s="75">
        <v>10000</v>
      </c>
      <c r="AI324" s="75">
        <v>0</v>
      </c>
      <c r="AJ324" s="22">
        <v>0</v>
      </c>
      <c r="AK324" s="287"/>
    </row>
    <row r="325" spans="1:37">
      <c r="A325" s="83"/>
      <c r="B325" s="70">
        <v>52</v>
      </c>
      <c r="C325" s="70"/>
      <c r="D325" s="70"/>
      <c r="E325" s="71"/>
      <c r="F325" s="71"/>
      <c r="G325" s="71"/>
      <c r="H325" s="70"/>
      <c r="I325" s="72">
        <v>313</v>
      </c>
      <c r="J325" s="73" t="s">
        <v>130</v>
      </c>
      <c r="K325" s="70"/>
      <c r="L325" s="71"/>
      <c r="M325" s="71"/>
      <c r="N325" s="71"/>
      <c r="O325" s="70"/>
      <c r="P325" s="72">
        <v>313</v>
      </c>
      <c r="Q325" s="73" t="s">
        <v>130</v>
      </c>
      <c r="R325" s="74"/>
      <c r="S325" s="75">
        <f t="shared" ref="S325:Z325" si="217">SUM(S326:S327)</f>
        <v>0</v>
      </c>
      <c r="T325" s="75">
        <f t="shared" si="217"/>
        <v>108307.1</v>
      </c>
      <c r="U325" s="75">
        <f t="shared" si="217"/>
        <v>108307.1</v>
      </c>
      <c r="V325" s="75">
        <f t="shared" si="217"/>
        <v>0</v>
      </c>
      <c r="W325" s="75">
        <f t="shared" si="217"/>
        <v>0</v>
      </c>
      <c r="X325" s="75">
        <f t="shared" si="217"/>
        <v>113000</v>
      </c>
      <c r="Y325" s="75">
        <f t="shared" si="217"/>
        <v>134719.70000000001</v>
      </c>
      <c r="Z325" s="75">
        <f t="shared" si="217"/>
        <v>134719.70000000001</v>
      </c>
      <c r="AA325" s="75">
        <f>SUM(AA326:AA327)</f>
        <v>24000</v>
      </c>
      <c r="AB325" s="75">
        <f t="shared" ref="AB325" si="218">SUM(AB326:AB327)</f>
        <v>56836.32</v>
      </c>
      <c r="AC325" s="75">
        <f>SUM(AC326:AC327)</f>
        <v>48000</v>
      </c>
      <c r="AD325" s="75">
        <f>SUM(AD326:AD327)</f>
        <v>56000</v>
      </c>
      <c r="AE325" s="75">
        <f t="shared" ref="AE325:AJ325" si="219">SUM(AE326:AE327)</f>
        <v>0</v>
      </c>
      <c r="AF325" s="75">
        <f t="shared" si="219"/>
        <v>0</v>
      </c>
      <c r="AG325" s="75">
        <f t="shared" si="219"/>
        <v>56000</v>
      </c>
      <c r="AH325" s="75">
        <f t="shared" si="219"/>
        <v>65403.89</v>
      </c>
      <c r="AI325" s="75">
        <f t="shared" si="219"/>
        <v>120000</v>
      </c>
      <c r="AJ325" s="75">
        <f t="shared" si="219"/>
        <v>79689.86</v>
      </c>
      <c r="AK325" s="287">
        <f t="shared" si="185"/>
        <v>66.408216666666661</v>
      </c>
    </row>
    <row r="326" spans="1:37">
      <c r="A326" s="83"/>
      <c r="B326" s="70"/>
      <c r="C326" s="70"/>
      <c r="D326" s="70"/>
      <c r="E326" s="71"/>
      <c r="F326" s="71"/>
      <c r="G326" s="71"/>
      <c r="H326" s="70"/>
      <c r="I326" s="72">
        <v>31321</v>
      </c>
      <c r="J326" s="73" t="s">
        <v>12</v>
      </c>
      <c r="K326" s="70"/>
      <c r="L326" s="71"/>
      <c r="M326" s="71"/>
      <c r="N326" s="71"/>
      <c r="O326" s="70"/>
      <c r="P326" s="72">
        <v>3132</v>
      </c>
      <c r="Q326" s="73" t="s">
        <v>12</v>
      </c>
      <c r="R326" s="74"/>
      <c r="S326" s="75">
        <v>0</v>
      </c>
      <c r="T326" s="75">
        <v>97602.36</v>
      </c>
      <c r="U326" s="75">
        <v>97602.36</v>
      </c>
      <c r="V326" s="75"/>
      <c r="W326" s="75">
        <v>0</v>
      </c>
      <c r="X326" s="75">
        <v>101000</v>
      </c>
      <c r="Y326" s="75">
        <v>122361.36</v>
      </c>
      <c r="Z326" s="75">
        <v>122361.36</v>
      </c>
      <c r="AA326" s="75">
        <v>24000</v>
      </c>
      <c r="AB326" s="75">
        <v>55743.23</v>
      </c>
      <c r="AC326" s="75">
        <v>48000</v>
      </c>
      <c r="AD326" s="75">
        <v>56000</v>
      </c>
      <c r="AE326" s="75"/>
      <c r="AF326" s="75"/>
      <c r="AG326" s="88">
        <f>SUM(AD326+AE326-AF326)</f>
        <v>56000</v>
      </c>
      <c r="AH326" s="75">
        <v>65403.89</v>
      </c>
      <c r="AI326" s="75">
        <v>120000</v>
      </c>
      <c r="AJ326" s="22">
        <v>79689.86</v>
      </c>
      <c r="AK326" s="287">
        <f t="shared" ref="AK326:AK352" si="220">SUM(AJ326/AI326*100)</f>
        <v>66.408216666666661</v>
      </c>
    </row>
    <row r="327" spans="1:37" hidden="1">
      <c r="A327" s="84"/>
      <c r="B327" s="70"/>
      <c r="C327" s="70"/>
      <c r="D327" s="70"/>
      <c r="E327" s="71"/>
      <c r="F327" s="71"/>
      <c r="G327" s="71"/>
      <c r="H327" s="70"/>
      <c r="I327" s="72">
        <v>31331</v>
      </c>
      <c r="J327" s="73" t="s">
        <v>13</v>
      </c>
      <c r="K327" s="70"/>
      <c r="L327" s="71"/>
      <c r="M327" s="71"/>
      <c r="N327" s="71"/>
      <c r="O327" s="70"/>
      <c r="P327" s="72">
        <v>3133</v>
      </c>
      <c r="Q327" s="73" t="s">
        <v>13</v>
      </c>
      <c r="R327" s="76"/>
      <c r="S327" s="75">
        <v>0</v>
      </c>
      <c r="T327" s="75">
        <v>10704.74</v>
      </c>
      <c r="U327" s="75">
        <v>10704.74</v>
      </c>
      <c r="V327" s="75"/>
      <c r="W327" s="75">
        <v>0</v>
      </c>
      <c r="X327" s="75">
        <v>12000</v>
      </c>
      <c r="Y327" s="75">
        <v>12358.34</v>
      </c>
      <c r="Z327" s="75">
        <v>12358.34</v>
      </c>
      <c r="AA327" s="75"/>
      <c r="AB327" s="75">
        <v>1093.0899999999999</v>
      </c>
      <c r="AC327" s="75"/>
      <c r="AD327" s="75"/>
      <c r="AE327" s="75"/>
      <c r="AF327" s="75"/>
      <c r="AG327" s="88">
        <f t="shared" ref="AG327" si="221">SUM(AC327+AE327-AF327)</f>
        <v>0</v>
      </c>
      <c r="AH327" s="75"/>
      <c r="AI327" s="75"/>
      <c r="AJ327" s="22"/>
      <c r="AK327" s="287" t="e">
        <f t="shared" si="220"/>
        <v>#DIV/0!</v>
      </c>
    </row>
    <row r="328" spans="1:37">
      <c r="A328" s="163"/>
      <c r="B328" s="159"/>
      <c r="C328" s="159"/>
      <c r="D328" s="159"/>
      <c r="E328" s="160"/>
      <c r="F328" s="160"/>
      <c r="G328" s="160"/>
      <c r="H328" s="159"/>
      <c r="I328" s="150">
        <v>32</v>
      </c>
      <c r="J328" s="96" t="s">
        <v>14</v>
      </c>
      <c r="K328" s="79">
        <f t="shared" ref="K328:Q328" si="222">SUM(K329+K336+K354+K379)</f>
        <v>10000</v>
      </c>
      <c r="L328" s="79">
        <f t="shared" si="222"/>
        <v>35000</v>
      </c>
      <c r="M328" s="79">
        <f t="shared" si="222"/>
        <v>25000</v>
      </c>
      <c r="N328" s="79">
        <f t="shared" si="222"/>
        <v>0</v>
      </c>
      <c r="O328" s="79">
        <f t="shared" si="222"/>
        <v>0</v>
      </c>
      <c r="P328" s="79">
        <f t="shared" si="222"/>
        <v>42000</v>
      </c>
      <c r="Q328" s="79">
        <f t="shared" si="222"/>
        <v>156000</v>
      </c>
      <c r="R328" s="79">
        <v>815000</v>
      </c>
      <c r="S328" s="153">
        <f>SUM(S329+S334+S339)</f>
        <v>0</v>
      </c>
      <c r="T328" s="153">
        <f>SUM(T329+T334+T339)</f>
        <v>514680</v>
      </c>
      <c r="U328" s="153">
        <f>SUM(U329+U334+U339)</f>
        <v>525680</v>
      </c>
      <c r="V328" s="153">
        <f>SUM(V329+V334+V339)</f>
        <v>0</v>
      </c>
      <c r="W328" s="153">
        <f>SUM(W329+W334+W339)</f>
        <v>0</v>
      </c>
      <c r="X328" s="153">
        <f>SUM(X329+X334+X339+X344)</f>
        <v>168500</v>
      </c>
      <c r="Y328" s="153">
        <f>SUM(Y329+Y334+Y339+Y344)</f>
        <v>319700</v>
      </c>
      <c r="Z328" s="153">
        <f>SUM(Z329+Z334+Z339+Z344)</f>
        <v>319700</v>
      </c>
      <c r="AA328" s="153">
        <f t="shared" ref="AA328:AJ328" si="223">AA329+AA334+AA339+AA344</f>
        <v>143500</v>
      </c>
      <c r="AB328" s="153">
        <f t="shared" si="223"/>
        <v>78398.819999999992</v>
      </c>
      <c r="AC328" s="153">
        <f t="shared" si="223"/>
        <v>287000</v>
      </c>
      <c r="AD328" s="153">
        <f t="shared" si="223"/>
        <v>291500</v>
      </c>
      <c r="AE328" s="153">
        <f t="shared" si="223"/>
        <v>0</v>
      </c>
      <c r="AF328" s="153">
        <f t="shared" si="223"/>
        <v>0</v>
      </c>
      <c r="AG328" s="153">
        <f t="shared" si="223"/>
        <v>291500</v>
      </c>
      <c r="AH328" s="153">
        <f t="shared" si="223"/>
        <v>136833.66</v>
      </c>
      <c r="AI328" s="153">
        <f t="shared" si="223"/>
        <v>169800</v>
      </c>
      <c r="AJ328" s="153">
        <f t="shared" si="223"/>
        <v>31241.22</v>
      </c>
      <c r="AK328" s="287">
        <f t="shared" si="220"/>
        <v>18.398833922261485</v>
      </c>
    </row>
    <row r="329" spans="1:37">
      <c r="A329" s="84"/>
      <c r="B329" s="70">
        <v>52</v>
      </c>
      <c r="C329" s="70"/>
      <c r="D329" s="70"/>
      <c r="E329" s="71"/>
      <c r="F329" s="71"/>
      <c r="G329" s="71"/>
      <c r="H329" s="70"/>
      <c r="I329" s="77">
        <v>321</v>
      </c>
      <c r="J329" s="78" t="s">
        <v>165</v>
      </c>
      <c r="K329" s="63">
        <f>SUM(K331:K332)</f>
        <v>5000</v>
      </c>
      <c r="L329" s="63">
        <f t="shared" ref="L329:Q329" si="224">SUM(L331:L334)</f>
        <v>25000</v>
      </c>
      <c r="M329" s="63">
        <f t="shared" si="224"/>
        <v>15000</v>
      </c>
      <c r="N329" s="63">
        <f t="shared" si="224"/>
        <v>0</v>
      </c>
      <c r="O329" s="63">
        <f t="shared" si="224"/>
        <v>0</v>
      </c>
      <c r="P329" s="63">
        <f t="shared" si="224"/>
        <v>32000</v>
      </c>
      <c r="Q329" s="63">
        <f t="shared" si="224"/>
        <v>145000</v>
      </c>
      <c r="R329" s="79"/>
      <c r="S329" s="75">
        <f>SUM(S331:S334)</f>
        <v>0</v>
      </c>
      <c r="T329" s="75">
        <f>SUM(T331:T334)</f>
        <v>272680</v>
      </c>
      <c r="U329" s="75">
        <f>SUM(U331:U334)</f>
        <v>263680</v>
      </c>
      <c r="V329" s="75"/>
      <c r="W329" s="75">
        <f>SUM(W331:W334)</f>
        <v>0</v>
      </c>
      <c r="X329" s="75">
        <f>SUM(X331:X333)</f>
        <v>14000</v>
      </c>
      <c r="Y329" s="75">
        <f>SUM(Y330:Y333)</f>
        <v>92000</v>
      </c>
      <c r="Z329" s="75">
        <f>SUM(Z330:Z333)</f>
        <v>88500</v>
      </c>
      <c r="AA329" s="75">
        <f>SUM(AA330:AA333)</f>
        <v>77500</v>
      </c>
      <c r="AB329" s="75">
        <f t="shared" ref="AB329" si="225">SUM(AB330:AB333)</f>
        <v>2794</v>
      </c>
      <c r="AC329" s="75">
        <f>SUM(AC330:AC333)</f>
        <v>155000</v>
      </c>
      <c r="AD329" s="75">
        <f>SUM(AD330:AD333)</f>
        <v>145000</v>
      </c>
      <c r="AE329" s="75">
        <f t="shared" ref="AE329:AJ329" si="226">SUM(AE330:AE333)</f>
        <v>0</v>
      </c>
      <c r="AF329" s="75">
        <f t="shared" si="226"/>
        <v>0</v>
      </c>
      <c r="AG329" s="75">
        <f t="shared" si="226"/>
        <v>145000</v>
      </c>
      <c r="AH329" s="75">
        <f t="shared" si="226"/>
        <v>43002</v>
      </c>
      <c r="AI329" s="75">
        <f t="shared" si="226"/>
        <v>99800</v>
      </c>
      <c r="AJ329" s="75">
        <f t="shared" si="226"/>
        <v>1280</v>
      </c>
      <c r="AK329" s="287">
        <f t="shared" si="220"/>
        <v>1.282565130260521</v>
      </c>
    </row>
    <row r="330" spans="1:37">
      <c r="A330" s="84"/>
      <c r="B330" s="70"/>
      <c r="C330" s="70"/>
      <c r="D330" s="70"/>
      <c r="E330" s="71"/>
      <c r="F330" s="71"/>
      <c r="G330" s="71"/>
      <c r="H330" s="70"/>
      <c r="I330" s="77">
        <v>32111</v>
      </c>
      <c r="J330" s="78" t="s">
        <v>76</v>
      </c>
      <c r="K330" s="63"/>
      <c r="L330" s="63"/>
      <c r="M330" s="63"/>
      <c r="N330" s="63"/>
      <c r="O330" s="63"/>
      <c r="P330" s="63"/>
      <c r="Q330" s="63"/>
      <c r="R330" s="79"/>
      <c r="S330" s="75"/>
      <c r="T330" s="75"/>
      <c r="U330" s="75"/>
      <c r="V330" s="75"/>
      <c r="W330" s="75"/>
      <c r="X330" s="75"/>
      <c r="Y330" s="75"/>
      <c r="Z330" s="75">
        <v>1000</v>
      </c>
      <c r="AA330" s="75">
        <v>1000</v>
      </c>
      <c r="AB330" s="75">
        <v>170</v>
      </c>
      <c r="AC330" s="75">
        <v>2000</v>
      </c>
      <c r="AD330" s="75">
        <v>2000</v>
      </c>
      <c r="AE330" s="75"/>
      <c r="AF330" s="75"/>
      <c r="AG330" s="88">
        <f>SUM(AD330+AE330-AF330)</f>
        <v>2000</v>
      </c>
      <c r="AH330" s="75">
        <v>200</v>
      </c>
      <c r="AI330" s="75">
        <v>3000</v>
      </c>
      <c r="AJ330" s="22">
        <v>0</v>
      </c>
      <c r="AK330" s="287">
        <f t="shared" si="220"/>
        <v>0</v>
      </c>
    </row>
    <row r="331" spans="1:37">
      <c r="A331" s="84"/>
      <c r="B331" s="70"/>
      <c r="C331" s="70"/>
      <c r="D331" s="70"/>
      <c r="E331" s="71"/>
      <c r="F331" s="71"/>
      <c r="G331" s="71"/>
      <c r="H331" s="70"/>
      <c r="I331" s="77">
        <v>32115</v>
      </c>
      <c r="J331" s="78" t="s">
        <v>318</v>
      </c>
      <c r="K331" s="63"/>
      <c r="L331" s="63"/>
      <c r="M331" s="63"/>
      <c r="N331" s="63"/>
      <c r="O331" s="75"/>
      <c r="P331" s="63">
        <v>2000</v>
      </c>
      <c r="Q331" s="75">
        <v>4000</v>
      </c>
      <c r="R331" s="79"/>
      <c r="S331" s="75">
        <v>0</v>
      </c>
      <c r="T331" s="75">
        <v>9000</v>
      </c>
      <c r="U331" s="75"/>
      <c r="V331" s="75"/>
      <c r="W331" s="75">
        <v>0</v>
      </c>
      <c r="X331" s="75">
        <v>2000</v>
      </c>
      <c r="Y331" s="75">
        <v>15000</v>
      </c>
      <c r="Z331" s="75">
        <v>15000</v>
      </c>
      <c r="AA331" s="75">
        <v>0</v>
      </c>
      <c r="AB331" s="75">
        <v>518</v>
      </c>
      <c r="AC331" s="75">
        <v>0</v>
      </c>
      <c r="AD331" s="75">
        <v>5000</v>
      </c>
      <c r="AE331" s="75"/>
      <c r="AF331" s="75"/>
      <c r="AG331" s="88">
        <f t="shared" ref="AG331:AG333" si="227">SUM(AD331+AE331-AF331)</f>
        <v>5000</v>
      </c>
      <c r="AH331" s="75">
        <v>864</v>
      </c>
      <c r="AI331" s="75">
        <v>3000</v>
      </c>
      <c r="AJ331" s="22">
        <v>0</v>
      </c>
      <c r="AK331" s="287">
        <f t="shared" si="220"/>
        <v>0</v>
      </c>
    </row>
    <row r="332" spans="1:37">
      <c r="A332" s="84"/>
      <c r="B332" s="70"/>
      <c r="C332" s="70"/>
      <c r="D332" s="70"/>
      <c r="E332" s="71"/>
      <c r="F332" s="71"/>
      <c r="G332" s="71"/>
      <c r="H332" s="70"/>
      <c r="I332" s="77">
        <v>32131</v>
      </c>
      <c r="J332" s="78" t="s">
        <v>15</v>
      </c>
      <c r="K332" s="63">
        <v>5000</v>
      </c>
      <c r="L332" s="63">
        <v>15000</v>
      </c>
      <c r="M332" s="63">
        <v>5000</v>
      </c>
      <c r="N332" s="63"/>
      <c r="O332" s="75"/>
      <c r="P332" s="63">
        <v>20000</v>
      </c>
      <c r="Q332" s="75">
        <v>10000</v>
      </c>
      <c r="R332" s="79"/>
      <c r="S332" s="75">
        <v>0</v>
      </c>
      <c r="T332" s="75">
        <v>70000</v>
      </c>
      <c r="U332" s="75"/>
      <c r="V332" s="75"/>
      <c r="W332" s="75">
        <v>0</v>
      </c>
      <c r="X332" s="75">
        <v>5000</v>
      </c>
      <c r="Y332" s="75">
        <v>75000</v>
      </c>
      <c r="Z332" s="75">
        <v>67500</v>
      </c>
      <c r="AA332" s="75">
        <v>75000</v>
      </c>
      <c r="AB332" s="75"/>
      <c r="AC332" s="75">
        <v>150000</v>
      </c>
      <c r="AD332" s="75">
        <v>130000</v>
      </c>
      <c r="AE332" s="75"/>
      <c r="AF332" s="75"/>
      <c r="AG332" s="88">
        <f t="shared" si="227"/>
        <v>130000</v>
      </c>
      <c r="AH332" s="75">
        <v>36600</v>
      </c>
      <c r="AI332" s="75">
        <v>84800</v>
      </c>
      <c r="AJ332" s="22">
        <v>0</v>
      </c>
      <c r="AK332" s="287">
        <f t="shared" si="220"/>
        <v>0</v>
      </c>
    </row>
    <row r="333" spans="1:37">
      <c r="A333" s="84"/>
      <c r="B333" s="70"/>
      <c r="C333" s="70"/>
      <c r="D333" s="70"/>
      <c r="E333" s="71"/>
      <c r="F333" s="71"/>
      <c r="G333" s="71"/>
      <c r="H333" s="70"/>
      <c r="I333" s="77">
        <v>32141</v>
      </c>
      <c r="J333" s="78" t="s">
        <v>319</v>
      </c>
      <c r="K333" s="63"/>
      <c r="L333" s="63"/>
      <c r="M333" s="63"/>
      <c r="N333" s="63"/>
      <c r="O333" s="75"/>
      <c r="P333" s="63"/>
      <c r="Q333" s="75"/>
      <c r="R333" s="79"/>
      <c r="S333" s="75"/>
      <c r="T333" s="75">
        <v>1680</v>
      </c>
      <c r="U333" s="75">
        <v>1680</v>
      </c>
      <c r="V333" s="75"/>
      <c r="W333" s="75"/>
      <c r="X333" s="75">
        <v>7000</v>
      </c>
      <c r="Y333" s="75">
        <v>2000</v>
      </c>
      <c r="Z333" s="75">
        <v>5000</v>
      </c>
      <c r="AA333" s="75">
        <v>1500</v>
      </c>
      <c r="AB333" s="75">
        <v>2106</v>
      </c>
      <c r="AC333" s="75">
        <v>3000</v>
      </c>
      <c r="AD333" s="75">
        <v>8000</v>
      </c>
      <c r="AE333" s="75"/>
      <c r="AF333" s="75"/>
      <c r="AG333" s="88">
        <f t="shared" si="227"/>
        <v>8000</v>
      </c>
      <c r="AH333" s="75">
        <v>5338</v>
      </c>
      <c r="AI333" s="75">
        <v>9000</v>
      </c>
      <c r="AJ333" s="22">
        <v>1280</v>
      </c>
      <c r="AK333" s="287">
        <f t="shared" si="220"/>
        <v>14.222222222222221</v>
      </c>
    </row>
    <row r="334" spans="1:37">
      <c r="A334" s="84"/>
      <c r="B334" s="70">
        <v>52</v>
      </c>
      <c r="C334" s="70"/>
      <c r="D334" s="70"/>
      <c r="E334" s="71"/>
      <c r="F334" s="71"/>
      <c r="G334" s="71"/>
      <c r="H334" s="70"/>
      <c r="I334" s="77">
        <v>322</v>
      </c>
      <c r="J334" s="78" t="s">
        <v>132</v>
      </c>
      <c r="K334" s="63">
        <f t="shared" ref="K334:Q334" si="228">SUM(K336:K346)</f>
        <v>5000</v>
      </c>
      <c r="L334" s="63">
        <f t="shared" si="228"/>
        <v>10000</v>
      </c>
      <c r="M334" s="63">
        <f t="shared" si="228"/>
        <v>10000</v>
      </c>
      <c r="N334" s="63">
        <f t="shared" si="228"/>
        <v>0</v>
      </c>
      <c r="O334" s="63">
        <f t="shared" si="228"/>
        <v>0</v>
      </c>
      <c r="P334" s="63">
        <f t="shared" si="228"/>
        <v>10000</v>
      </c>
      <c r="Q334" s="63">
        <f t="shared" si="228"/>
        <v>131000</v>
      </c>
      <c r="R334" s="79"/>
      <c r="S334" s="80">
        <f>SUM(S336:S336)</f>
        <v>0</v>
      </c>
      <c r="T334" s="80">
        <f>SUM(T336:T336)</f>
        <v>192000</v>
      </c>
      <c r="U334" s="80">
        <f>SUM(U336:U346)</f>
        <v>262000</v>
      </c>
      <c r="V334" s="80"/>
      <c r="W334" s="80">
        <f>SUM(W336:W336)</f>
        <v>0</v>
      </c>
      <c r="X334" s="80">
        <f>SUM(X335:X337)</f>
        <v>84000</v>
      </c>
      <c r="Y334" s="80">
        <f>SUM(Y335:Y337)</f>
        <v>144000</v>
      </c>
      <c r="Z334" s="80">
        <f>SUM(Z335:Z337)</f>
        <v>146000</v>
      </c>
      <c r="AA334" s="80">
        <f>SUM(AA335:AA337)</f>
        <v>35000</v>
      </c>
      <c r="AB334" s="80">
        <f t="shared" ref="AB334" si="229">SUM(AB335:AB337)</f>
        <v>74984.12</v>
      </c>
      <c r="AC334" s="80">
        <f>SUM(AC335:AC338)</f>
        <v>70000</v>
      </c>
      <c r="AD334" s="80">
        <f>SUM(AD335:AD338)</f>
        <v>77500</v>
      </c>
      <c r="AE334" s="80">
        <f t="shared" ref="AE334:AJ334" si="230">SUM(AE335:AE338)</f>
        <v>0</v>
      </c>
      <c r="AF334" s="80">
        <f t="shared" si="230"/>
        <v>0</v>
      </c>
      <c r="AG334" s="80">
        <f t="shared" si="230"/>
        <v>77500</v>
      </c>
      <c r="AH334" s="80">
        <f t="shared" si="230"/>
        <v>42421.61</v>
      </c>
      <c r="AI334" s="80">
        <f t="shared" si="230"/>
        <v>65000</v>
      </c>
      <c r="AJ334" s="80">
        <f t="shared" si="230"/>
        <v>29961.22</v>
      </c>
      <c r="AK334" s="287">
        <f t="shared" si="220"/>
        <v>46.094184615384613</v>
      </c>
    </row>
    <row r="335" spans="1:37">
      <c r="A335" s="84"/>
      <c r="B335" s="70"/>
      <c r="C335" s="70"/>
      <c r="D335" s="70"/>
      <c r="E335" s="71"/>
      <c r="F335" s="71"/>
      <c r="G335" s="71"/>
      <c r="H335" s="70"/>
      <c r="I335" s="77">
        <v>32211</v>
      </c>
      <c r="J335" s="78" t="s">
        <v>16</v>
      </c>
      <c r="K335" s="63"/>
      <c r="L335" s="63"/>
      <c r="M335" s="63"/>
      <c r="N335" s="63"/>
      <c r="O335" s="63"/>
      <c r="P335" s="63"/>
      <c r="Q335" s="63"/>
      <c r="R335" s="79"/>
      <c r="S335" s="80"/>
      <c r="T335" s="80"/>
      <c r="U335" s="80"/>
      <c r="V335" s="80"/>
      <c r="W335" s="80"/>
      <c r="X335" s="80">
        <v>10000</v>
      </c>
      <c r="Y335" s="80">
        <v>0</v>
      </c>
      <c r="Z335" s="80">
        <v>0</v>
      </c>
      <c r="AA335" s="75">
        <v>10000</v>
      </c>
      <c r="AB335" s="80">
        <v>5815.22</v>
      </c>
      <c r="AC335" s="75">
        <v>20000</v>
      </c>
      <c r="AD335" s="75">
        <v>10000</v>
      </c>
      <c r="AE335" s="75"/>
      <c r="AF335" s="75"/>
      <c r="AG335" s="88">
        <f>SUM(AD335+AE335-AF335)</f>
        <v>10000</v>
      </c>
      <c r="AH335" s="75">
        <v>2290</v>
      </c>
      <c r="AI335" s="75">
        <v>0</v>
      </c>
      <c r="AJ335" s="22">
        <v>0</v>
      </c>
      <c r="AK335" s="287"/>
    </row>
    <row r="336" spans="1:37">
      <c r="A336" s="84"/>
      <c r="B336" s="70"/>
      <c r="C336" s="70"/>
      <c r="D336" s="70"/>
      <c r="E336" s="71"/>
      <c r="F336" s="71"/>
      <c r="G336" s="71"/>
      <c r="H336" s="70"/>
      <c r="I336" s="77">
        <v>32216</v>
      </c>
      <c r="J336" s="78" t="s">
        <v>320</v>
      </c>
      <c r="K336" s="63">
        <v>5000</v>
      </c>
      <c r="L336" s="63">
        <v>10000</v>
      </c>
      <c r="M336" s="63">
        <v>10000</v>
      </c>
      <c r="N336" s="63"/>
      <c r="O336" s="75"/>
      <c r="P336" s="63">
        <v>10000</v>
      </c>
      <c r="Q336" s="75">
        <v>11000</v>
      </c>
      <c r="R336" s="79"/>
      <c r="S336" s="75"/>
      <c r="T336" s="75">
        <v>192000</v>
      </c>
      <c r="U336" s="75">
        <v>192000</v>
      </c>
      <c r="V336" s="75"/>
      <c r="W336" s="75"/>
      <c r="X336" s="75">
        <v>74000</v>
      </c>
      <c r="Y336" s="75">
        <v>144000</v>
      </c>
      <c r="Z336" s="75">
        <v>144000</v>
      </c>
      <c r="AA336" s="75">
        <v>25000</v>
      </c>
      <c r="AB336" s="75">
        <v>68991.899999999994</v>
      </c>
      <c r="AC336" s="75">
        <v>50000</v>
      </c>
      <c r="AD336" s="75">
        <v>60000</v>
      </c>
      <c r="AE336" s="75"/>
      <c r="AF336" s="75"/>
      <c r="AG336" s="88">
        <f t="shared" ref="AG336:AG338" si="231">SUM(AD336+AE336-AF336)</f>
        <v>60000</v>
      </c>
      <c r="AH336" s="75">
        <v>33307.61</v>
      </c>
      <c r="AI336" s="75">
        <v>60000</v>
      </c>
      <c r="AJ336" s="22">
        <v>29961.22</v>
      </c>
      <c r="AK336" s="287">
        <f t="shared" si="220"/>
        <v>49.935366666666667</v>
      </c>
    </row>
    <row r="337" spans="1:37">
      <c r="A337" s="84"/>
      <c r="B337" s="70"/>
      <c r="C337" s="70"/>
      <c r="D337" s="70"/>
      <c r="E337" s="71"/>
      <c r="F337" s="71"/>
      <c r="G337" s="71"/>
      <c r="H337" s="70"/>
      <c r="I337" s="77">
        <v>32251</v>
      </c>
      <c r="J337" s="78" t="s">
        <v>34</v>
      </c>
      <c r="K337" s="63"/>
      <c r="L337" s="63"/>
      <c r="M337" s="63"/>
      <c r="N337" s="63"/>
      <c r="O337" s="75"/>
      <c r="P337" s="63"/>
      <c r="Q337" s="75"/>
      <c r="R337" s="79"/>
      <c r="S337" s="75"/>
      <c r="T337" s="75"/>
      <c r="U337" s="75"/>
      <c r="V337" s="75"/>
      <c r="W337" s="75"/>
      <c r="X337" s="75"/>
      <c r="Y337" s="75"/>
      <c r="Z337" s="75">
        <v>2000</v>
      </c>
      <c r="AA337" s="75">
        <v>0</v>
      </c>
      <c r="AB337" s="75">
        <v>177</v>
      </c>
      <c r="AC337" s="75">
        <v>0</v>
      </c>
      <c r="AD337" s="75">
        <v>2500</v>
      </c>
      <c r="AE337" s="75"/>
      <c r="AF337" s="75"/>
      <c r="AG337" s="88">
        <f t="shared" si="231"/>
        <v>2500</v>
      </c>
      <c r="AH337" s="75">
        <v>2159.1</v>
      </c>
      <c r="AI337" s="75">
        <v>0</v>
      </c>
      <c r="AJ337" s="22">
        <v>0</v>
      </c>
      <c r="AK337" s="287"/>
    </row>
    <row r="338" spans="1:37">
      <c r="A338" s="84"/>
      <c r="B338" s="70"/>
      <c r="C338" s="70"/>
      <c r="D338" s="70"/>
      <c r="E338" s="71"/>
      <c r="F338" s="71"/>
      <c r="G338" s="71"/>
      <c r="H338" s="70"/>
      <c r="I338" s="77">
        <v>32271</v>
      </c>
      <c r="J338" s="78" t="s">
        <v>412</v>
      </c>
      <c r="K338" s="63"/>
      <c r="L338" s="63"/>
      <c r="M338" s="63"/>
      <c r="N338" s="63"/>
      <c r="O338" s="75"/>
      <c r="P338" s="63"/>
      <c r="Q338" s="75"/>
      <c r="R338" s="79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>
        <v>5000</v>
      </c>
      <c r="AE338" s="75"/>
      <c r="AF338" s="75"/>
      <c r="AG338" s="88">
        <f t="shared" si="231"/>
        <v>5000</v>
      </c>
      <c r="AH338" s="75">
        <v>4664.8999999999996</v>
      </c>
      <c r="AI338" s="75">
        <v>5000</v>
      </c>
      <c r="AJ338" s="22">
        <v>0</v>
      </c>
      <c r="AK338" s="287">
        <f t="shared" si="220"/>
        <v>0</v>
      </c>
    </row>
    <row r="339" spans="1:37">
      <c r="A339" s="84"/>
      <c r="B339" s="70">
        <v>52</v>
      </c>
      <c r="C339" s="70"/>
      <c r="D339" s="70"/>
      <c r="E339" s="71"/>
      <c r="F339" s="71"/>
      <c r="G339" s="71"/>
      <c r="H339" s="70"/>
      <c r="I339" s="72">
        <v>323</v>
      </c>
      <c r="J339" s="73" t="s">
        <v>133</v>
      </c>
      <c r="K339" s="62">
        <f>SUM(K341:K369)</f>
        <v>0</v>
      </c>
      <c r="L339" s="62">
        <f t="shared" ref="L339:Q339" si="232">SUM(L341:L374)</f>
        <v>0</v>
      </c>
      <c r="M339" s="62">
        <f t="shared" si="232"/>
        <v>0</v>
      </c>
      <c r="N339" s="62">
        <f t="shared" si="232"/>
        <v>0</v>
      </c>
      <c r="O339" s="62">
        <f t="shared" si="232"/>
        <v>0</v>
      </c>
      <c r="P339" s="62">
        <f t="shared" si="232"/>
        <v>0</v>
      </c>
      <c r="Q339" s="62">
        <f t="shared" si="232"/>
        <v>120000</v>
      </c>
      <c r="R339" s="76"/>
      <c r="S339" s="81">
        <f>SUM(S341)</f>
        <v>0</v>
      </c>
      <c r="T339" s="81">
        <f>SUM(T341)</f>
        <v>50000</v>
      </c>
      <c r="U339" s="81"/>
      <c r="V339" s="81"/>
      <c r="W339" s="81">
        <f>SUM(W341)</f>
        <v>0</v>
      </c>
      <c r="X339" s="81">
        <f>SUM(X340:X342)</f>
        <v>58500</v>
      </c>
      <c r="Y339" s="81">
        <f>SUM(Y340:Y342)</f>
        <v>51700</v>
      </c>
      <c r="Z339" s="81">
        <v>53200</v>
      </c>
      <c r="AA339" s="81">
        <f>SUM(AA340:AA342)</f>
        <v>16000</v>
      </c>
      <c r="AB339" s="81">
        <f t="shared" ref="AB339" si="233">SUM(AB340:AB342)</f>
        <v>620.70000000000005</v>
      </c>
      <c r="AC339" s="81">
        <f>SUM(AC340:AC343)</f>
        <v>32000</v>
      </c>
      <c r="AD339" s="81">
        <f>SUM(AD340:AD343)</f>
        <v>45000</v>
      </c>
      <c r="AE339" s="81">
        <f t="shared" ref="AE339:AJ339" si="234">SUM(AE340:AE343)</f>
        <v>0</v>
      </c>
      <c r="AF339" s="81">
        <f t="shared" si="234"/>
        <v>0</v>
      </c>
      <c r="AG339" s="81">
        <f t="shared" si="234"/>
        <v>45000</v>
      </c>
      <c r="AH339" s="81">
        <f t="shared" si="234"/>
        <v>47111.05</v>
      </c>
      <c r="AI339" s="81">
        <f t="shared" si="234"/>
        <v>5000</v>
      </c>
      <c r="AJ339" s="81">
        <f t="shared" si="234"/>
        <v>0</v>
      </c>
      <c r="AK339" s="287">
        <f t="shared" si="220"/>
        <v>0</v>
      </c>
    </row>
    <row r="340" spans="1:37">
      <c r="A340" s="84"/>
      <c r="B340" s="70"/>
      <c r="C340" s="70"/>
      <c r="D340" s="70"/>
      <c r="E340" s="71"/>
      <c r="F340" s="71"/>
      <c r="G340" s="71"/>
      <c r="H340" s="70"/>
      <c r="I340" s="72">
        <v>32311</v>
      </c>
      <c r="J340" s="73" t="s">
        <v>75</v>
      </c>
      <c r="K340" s="62"/>
      <c r="L340" s="62"/>
      <c r="M340" s="62"/>
      <c r="N340" s="62"/>
      <c r="O340" s="62"/>
      <c r="P340" s="62"/>
      <c r="Q340" s="62"/>
      <c r="R340" s="76"/>
      <c r="S340" s="81"/>
      <c r="T340" s="81"/>
      <c r="U340" s="81"/>
      <c r="V340" s="81"/>
      <c r="W340" s="81"/>
      <c r="X340" s="81">
        <v>1800</v>
      </c>
      <c r="Y340" s="81"/>
      <c r="Z340" s="81">
        <v>500</v>
      </c>
      <c r="AA340" s="75">
        <v>1000</v>
      </c>
      <c r="AB340" s="81">
        <v>85.7</v>
      </c>
      <c r="AC340" s="75">
        <v>2000</v>
      </c>
      <c r="AD340" s="75">
        <v>2000</v>
      </c>
      <c r="AE340" s="75"/>
      <c r="AF340" s="75"/>
      <c r="AG340" s="88">
        <f>SUM(AD340+AE340-AF340)</f>
        <v>2000</v>
      </c>
      <c r="AH340" s="75">
        <v>79.8</v>
      </c>
      <c r="AI340" s="75">
        <v>0</v>
      </c>
      <c r="AJ340" s="22">
        <v>0</v>
      </c>
      <c r="AK340" s="287"/>
    </row>
    <row r="341" spans="1:37">
      <c r="A341" s="84"/>
      <c r="B341" s="70"/>
      <c r="C341" s="70"/>
      <c r="D341" s="70"/>
      <c r="E341" s="71"/>
      <c r="F341" s="71"/>
      <c r="G341" s="71"/>
      <c r="H341" s="70"/>
      <c r="I341" s="72">
        <v>32331</v>
      </c>
      <c r="J341" s="73" t="s">
        <v>321</v>
      </c>
      <c r="K341" s="70"/>
      <c r="L341" s="71"/>
      <c r="M341" s="71"/>
      <c r="N341" s="71"/>
      <c r="O341" s="70"/>
      <c r="P341" s="72"/>
      <c r="Q341" s="73"/>
      <c r="R341" s="76"/>
      <c r="S341" s="81"/>
      <c r="T341" s="81">
        <v>50000</v>
      </c>
      <c r="U341" s="81"/>
      <c r="V341" s="81"/>
      <c r="W341" s="81"/>
      <c r="X341" s="81">
        <v>51700</v>
      </c>
      <c r="Y341" s="81">
        <v>51700</v>
      </c>
      <c r="Z341" s="81">
        <v>51700</v>
      </c>
      <c r="AA341" s="75">
        <v>15000</v>
      </c>
      <c r="AB341" s="81"/>
      <c r="AC341" s="75">
        <v>30000</v>
      </c>
      <c r="AD341" s="75">
        <v>37000</v>
      </c>
      <c r="AE341" s="75"/>
      <c r="AF341" s="75"/>
      <c r="AG341" s="88">
        <f t="shared" ref="AG341:AG343" si="235">SUM(AD341+AE341-AF341)</f>
        <v>37000</v>
      </c>
      <c r="AH341" s="75">
        <v>38186.25</v>
      </c>
      <c r="AI341" s="75">
        <v>0</v>
      </c>
      <c r="AJ341" s="22">
        <v>0</v>
      </c>
      <c r="AK341" s="287"/>
    </row>
    <row r="342" spans="1:37">
      <c r="A342" s="84"/>
      <c r="B342" s="70"/>
      <c r="C342" s="70"/>
      <c r="D342" s="70"/>
      <c r="E342" s="71"/>
      <c r="F342" s="71"/>
      <c r="G342" s="71"/>
      <c r="H342" s="70"/>
      <c r="I342" s="72">
        <v>32361</v>
      </c>
      <c r="J342" s="73" t="s">
        <v>334</v>
      </c>
      <c r="K342" s="70"/>
      <c r="L342" s="71"/>
      <c r="M342" s="71"/>
      <c r="N342" s="71"/>
      <c r="O342" s="70"/>
      <c r="P342" s="72"/>
      <c r="Q342" s="73"/>
      <c r="R342" s="76"/>
      <c r="S342" s="81"/>
      <c r="T342" s="81"/>
      <c r="U342" s="81"/>
      <c r="V342" s="81"/>
      <c r="W342" s="81"/>
      <c r="X342" s="81">
        <v>5000</v>
      </c>
      <c r="Y342" s="81">
        <v>0</v>
      </c>
      <c r="Z342" s="81">
        <v>1000</v>
      </c>
      <c r="AA342" s="75">
        <v>0</v>
      </c>
      <c r="AB342" s="81">
        <v>535</v>
      </c>
      <c r="AC342" s="75">
        <v>0</v>
      </c>
      <c r="AD342" s="75"/>
      <c r="AE342" s="75"/>
      <c r="AF342" s="75"/>
      <c r="AG342" s="88">
        <f t="shared" si="235"/>
        <v>0</v>
      </c>
      <c r="AH342" s="75">
        <v>3685</v>
      </c>
      <c r="AI342" s="75">
        <v>5000</v>
      </c>
      <c r="AJ342" s="22">
        <v>0</v>
      </c>
      <c r="AK342" s="287">
        <f t="shared" si="220"/>
        <v>0</v>
      </c>
    </row>
    <row r="343" spans="1:37">
      <c r="A343" s="84"/>
      <c r="B343" s="70"/>
      <c r="C343" s="70"/>
      <c r="D343" s="70"/>
      <c r="E343" s="71"/>
      <c r="F343" s="71"/>
      <c r="G343" s="71"/>
      <c r="H343" s="70"/>
      <c r="I343" s="72">
        <v>32363</v>
      </c>
      <c r="J343" s="73" t="s">
        <v>414</v>
      </c>
      <c r="K343" s="70"/>
      <c r="L343" s="71"/>
      <c r="M343" s="71"/>
      <c r="N343" s="71"/>
      <c r="O343" s="70"/>
      <c r="P343" s="72"/>
      <c r="Q343" s="73"/>
      <c r="R343" s="76"/>
      <c r="S343" s="81"/>
      <c r="T343" s="81"/>
      <c r="U343" s="81"/>
      <c r="V343" s="81"/>
      <c r="W343" s="81"/>
      <c r="X343" s="81"/>
      <c r="Y343" s="81"/>
      <c r="Z343" s="81"/>
      <c r="AA343" s="75"/>
      <c r="AB343" s="81"/>
      <c r="AC343" s="75"/>
      <c r="AD343" s="75">
        <v>6000</v>
      </c>
      <c r="AE343" s="75"/>
      <c r="AF343" s="75"/>
      <c r="AG343" s="88">
        <f t="shared" si="235"/>
        <v>6000</v>
      </c>
      <c r="AH343" s="75">
        <v>5160</v>
      </c>
      <c r="AI343" s="75">
        <v>0</v>
      </c>
      <c r="AJ343" s="22">
        <v>0</v>
      </c>
      <c r="AK343" s="287"/>
    </row>
    <row r="344" spans="1:37">
      <c r="A344" s="84"/>
      <c r="B344" s="70">
        <v>52</v>
      </c>
      <c r="C344" s="70"/>
      <c r="D344" s="70"/>
      <c r="E344" s="71"/>
      <c r="F344" s="71"/>
      <c r="G344" s="71"/>
      <c r="H344" s="70"/>
      <c r="I344" s="77">
        <v>329</v>
      </c>
      <c r="J344" s="78" t="s">
        <v>17</v>
      </c>
      <c r="K344" s="70"/>
      <c r="L344" s="71"/>
      <c r="M344" s="71"/>
      <c r="N344" s="71"/>
      <c r="O344" s="70"/>
      <c r="P344" s="72"/>
      <c r="Q344" s="73"/>
      <c r="R344" s="76"/>
      <c r="S344" s="75">
        <f>SUM(S346)</f>
        <v>0</v>
      </c>
      <c r="T344" s="75">
        <f>SUM(T346)</f>
        <v>33000</v>
      </c>
      <c r="U344" s="75">
        <f>SUM(U345:U346)</f>
        <v>35000</v>
      </c>
      <c r="V344" s="75">
        <f>SUM(V346)</f>
        <v>0</v>
      </c>
      <c r="W344" s="75">
        <f>SUM(W346)</f>
        <v>0</v>
      </c>
      <c r="X344" s="75">
        <f>SUM(X345:X346)</f>
        <v>12000</v>
      </c>
      <c r="Y344" s="75">
        <f t="shared" ref="Y344:Z344" si="236">SUM(Y345:Y346)</f>
        <v>32000</v>
      </c>
      <c r="Z344" s="75">
        <f t="shared" si="236"/>
        <v>32000</v>
      </c>
      <c r="AA344" s="75">
        <f>SUM(AA345:AA346)</f>
        <v>15000</v>
      </c>
      <c r="AB344" s="75">
        <f t="shared" ref="AB344" si="237">SUM(AB345:AB346)</f>
        <v>0</v>
      </c>
      <c r="AC344" s="75">
        <f>SUM(AC345:AC346)</f>
        <v>30000</v>
      </c>
      <c r="AD344" s="75">
        <f>SUM(AD345:AD346)</f>
        <v>24000</v>
      </c>
      <c r="AE344" s="75">
        <f t="shared" ref="AE344:AI344" si="238">SUM(AE345:AE346)</f>
        <v>0</v>
      </c>
      <c r="AF344" s="75">
        <f t="shared" si="238"/>
        <v>0</v>
      </c>
      <c r="AG344" s="75">
        <f t="shared" si="238"/>
        <v>24000</v>
      </c>
      <c r="AH344" s="75">
        <f t="shared" si="238"/>
        <v>4299</v>
      </c>
      <c r="AI344" s="75">
        <f t="shared" si="238"/>
        <v>0</v>
      </c>
      <c r="AJ344" s="22">
        <v>0</v>
      </c>
      <c r="AK344" s="287"/>
    </row>
    <row r="345" spans="1:37">
      <c r="A345" s="84"/>
      <c r="B345" s="70"/>
      <c r="C345" s="70"/>
      <c r="D345" s="70"/>
      <c r="E345" s="71"/>
      <c r="F345" s="71"/>
      <c r="G345" s="71"/>
      <c r="H345" s="70"/>
      <c r="I345" s="77">
        <v>32931</v>
      </c>
      <c r="J345" s="78" t="s">
        <v>18</v>
      </c>
      <c r="K345" s="70"/>
      <c r="L345" s="71"/>
      <c r="M345" s="71"/>
      <c r="N345" s="71"/>
      <c r="O345" s="70"/>
      <c r="P345" s="72"/>
      <c r="Q345" s="73"/>
      <c r="R345" s="76"/>
      <c r="S345" s="75"/>
      <c r="T345" s="75"/>
      <c r="U345" s="75">
        <v>2000</v>
      </c>
      <c r="V345" s="75"/>
      <c r="W345" s="75"/>
      <c r="X345" s="75">
        <v>2000</v>
      </c>
      <c r="Y345" s="75">
        <v>2000</v>
      </c>
      <c r="Z345" s="75">
        <v>2000</v>
      </c>
      <c r="AA345" s="75">
        <v>15000</v>
      </c>
      <c r="AB345" s="75"/>
      <c r="AC345" s="75">
        <v>30000</v>
      </c>
      <c r="AD345" s="75">
        <v>24000</v>
      </c>
      <c r="AE345" s="75"/>
      <c r="AF345" s="75"/>
      <c r="AG345" s="88">
        <f>SUM(AD345+AE345-AF345)</f>
        <v>24000</v>
      </c>
      <c r="AH345" s="75">
        <v>4299</v>
      </c>
      <c r="AI345" s="75">
        <v>0</v>
      </c>
      <c r="AJ345" s="22">
        <v>0</v>
      </c>
      <c r="AK345" s="287"/>
    </row>
    <row r="346" spans="1:37" hidden="1">
      <c r="A346" s="84"/>
      <c r="B346" s="70"/>
      <c r="C346" s="70"/>
      <c r="D346" s="70"/>
      <c r="E346" s="71"/>
      <c r="F346" s="71"/>
      <c r="G346" s="71"/>
      <c r="H346" s="70"/>
      <c r="I346" s="72">
        <v>32991</v>
      </c>
      <c r="J346" s="78" t="s">
        <v>17</v>
      </c>
      <c r="K346" s="70"/>
      <c r="L346" s="71"/>
      <c r="M346" s="71"/>
      <c r="N346" s="71"/>
      <c r="O346" s="70"/>
      <c r="P346" s="72"/>
      <c r="Q346" s="73"/>
      <c r="R346" s="76"/>
      <c r="S346" s="75"/>
      <c r="T346" s="75">
        <v>33000</v>
      </c>
      <c r="U346" s="75">
        <v>33000</v>
      </c>
      <c r="V346" s="75"/>
      <c r="W346" s="75"/>
      <c r="X346" s="75">
        <v>10000</v>
      </c>
      <c r="Y346" s="75">
        <v>30000</v>
      </c>
      <c r="Z346" s="75">
        <v>30000</v>
      </c>
      <c r="AA346" s="75">
        <v>0</v>
      </c>
      <c r="AB346" s="75"/>
      <c r="AC346" s="75">
        <v>0</v>
      </c>
      <c r="AD346" s="75"/>
      <c r="AE346" s="75"/>
      <c r="AF346" s="75"/>
      <c r="AG346" s="88">
        <f t="shared" ref="AG346:AG352" si="239">SUM(AC346+AE346-AF346)</f>
        <v>0</v>
      </c>
      <c r="AH346" s="75"/>
      <c r="AI346" s="75">
        <v>0</v>
      </c>
      <c r="AJ346" s="22">
        <v>0</v>
      </c>
      <c r="AK346" s="287" t="e">
        <f t="shared" si="220"/>
        <v>#DIV/0!</v>
      </c>
    </row>
    <row r="347" spans="1:37" hidden="1">
      <c r="A347" s="171" t="s">
        <v>322</v>
      </c>
      <c r="B347" s="167"/>
      <c r="C347" s="167"/>
      <c r="D347" s="167"/>
      <c r="E347" s="167"/>
      <c r="F347" s="167"/>
      <c r="G347" s="167"/>
      <c r="H347" s="167"/>
      <c r="I347" s="179" t="s">
        <v>37</v>
      </c>
      <c r="J347" s="180" t="s">
        <v>36</v>
      </c>
      <c r="K347" s="181">
        <f t="shared" ref="K347:AC347" si="240">SUM(K349)</f>
        <v>0</v>
      </c>
      <c r="L347" s="181">
        <f t="shared" si="240"/>
        <v>0</v>
      </c>
      <c r="M347" s="181">
        <f t="shared" si="240"/>
        <v>0</v>
      </c>
      <c r="N347" s="181">
        <f t="shared" si="240"/>
        <v>0</v>
      </c>
      <c r="O347" s="181">
        <f t="shared" si="240"/>
        <v>0</v>
      </c>
      <c r="P347" s="181">
        <f t="shared" si="240"/>
        <v>0</v>
      </c>
      <c r="Q347" s="181">
        <f t="shared" si="240"/>
        <v>0</v>
      </c>
      <c r="R347" s="181">
        <f t="shared" si="240"/>
        <v>0</v>
      </c>
      <c r="S347" s="181" t="e">
        <f t="shared" si="240"/>
        <v>#REF!</v>
      </c>
      <c r="T347" s="181" t="e">
        <f t="shared" si="240"/>
        <v>#REF!</v>
      </c>
      <c r="U347" s="181">
        <f t="shared" si="240"/>
        <v>0</v>
      </c>
      <c r="V347" s="181">
        <f t="shared" si="240"/>
        <v>0</v>
      </c>
      <c r="W347" s="181" t="e">
        <f t="shared" si="240"/>
        <v>#REF!</v>
      </c>
      <c r="X347" s="181">
        <f t="shared" si="240"/>
        <v>20000</v>
      </c>
      <c r="Y347" s="181">
        <f t="shared" si="240"/>
        <v>22500</v>
      </c>
      <c r="Z347" s="181">
        <f t="shared" si="240"/>
        <v>22500</v>
      </c>
      <c r="AA347" s="181">
        <f t="shared" si="240"/>
        <v>0</v>
      </c>
      <c r="AB347" s="181">
        <f t="shared" si="240"/>
        <v>948</v>
      </c>
      <c r="AC347" s="181">
        <f t="shared" si="240"/>
        <v>0</v>
      </c>
      <c r="AD347" s="181"/>
      <c r="AE347" s="181"/>
      <c r="AF347" s="181"/>
      <c r="AG347" s="88">
        <f t="shared" si="239"/>
        <v>0</v>
      </c>
      <c r="AH347" s="75"/>
      <c r="AI347" s="75">
        <v>0</v>
      </c>
      <c r="AJ347" s="22"/>
      <c r="AK347" s="287" t="e">
        <f t="shared" si="220"/>
        <v>#DIV/0!</v>
      </c>
    </row>
    <row r="348" spans="1:37" hidden="1">
      <c r="A348" s="171"/>
      <c r="B348" s="167"/>
      <c r="C348" s="167"/>
      <c r="D348" s="167"/>
      <c r="E348" s="167"/>
      <c r="F348" s="167"/>
      <c r="G348" s="167"/>
      <c r="H348" s="167"/>
      <c r="I348" s="179" t="s">
        <v>155</v>
      </c>
      <c r="J348" s="180"/>
      <c r="K348" s="181"/>
      <c r="L348" s="181"/>
      <c r="M348" s="181"/>
      <c r="N348" s="181"/>
      <c r="O348" s="181"/>
      <c r="P348" s="181"/>
      <c r="Q348" s="227">
        <v>120000</v>
      </c>
      <c r="R348" s="227"/>
      <c r="S348" s="227" t="e">
        <f t="shared" ref="S348:AC350" si="241">SUM(S349)</f>
        <v>#REF!</v>
      </c>
      <c r="T348" s="227" t="e">
        <f t="shared" si="241"/>
        <v>#REF!</v>
      </c>
      <c r="U348" s="227">
        <f t="shared" si="241"/>
        <v>0</v>
      </c>
      <c r="V348" s="227">
        <f t="shared" si="241"/>
        <v>0</v>
      </c>
      <c r="W348" s="227" t="e">
        <f t="shared" si="241"/>
        <v>#REF!</v>
      </c>
      <c r="X348" s="227">
        <f t="shared" si="241"/>
        <v>20000</v>
      </c>
      <c r="Y348" s="227">
        <f t="shared" si="241"/>
        <v>22500</v>
      </c>
      <c r="Z348" s="227">
        <f t="shared" si="241"/>
        <v>22500</v>
      </c>
      <c r="AA348" s="227">
        <f t="shared" si="241"/>
        <v>0</v>
      </c>
      <c r="AB348" s="227">
        <f t="shared" si="241"/>
        <v>948</v>
      </c>
      <c r="AC348" s="227">
        <f t="shared" si="241"/>
        <v>0</v>
      </c>
      <c r="AD348" s="227"/>
      <c r="AE348" s="227"/>
      <c r="AF348" s="227"/>
      <c r="AG348" s="88">
        <f t="shared" si="239"/>
        <v>0</v>
      </c>
      <c r="AH348" s="75"/>
      <c r="AI348" s="75">
        <v>0</v>
      </c>
      <c r="AJ348" s="22"/>
      <c r="AK348" s="287" t="e">
        <f t="shared" si="220"/>
        <v>#DIV/0!</v>
      </c>
    </row>
    <row r="349" spans="1:37" hidden="1">
      <c r="A349" s="176"/>
      <c r="B349" s="224"/>
      <c r="C349" s="224"/>
      <c r="D349" s="224"/>
      <c r="E349" s="224"/>
      <c r="F349" s="224"/>
      <c r="G349" s="224"/>
      <c r="H349" s="224"/>
      <c r="I349" s="168">
        <v>4</v>
      </c>
      <c r="J349" s="226" t="s">
        <v>21</v>
      </c>
      <c r="K349" s="170">
        <f t="shared" ref="K349:V350" si="242">SUM(K350)</f>
        <v>0</v>
      </c>
      <c r="L349" s="170">
        <f t="shared" si="242"/>
        <v>0</v>
      </c>
      <c r="M349" s="170">
        <f t="shared" si="242"/>
        <v>0</v>
      </c>
      <c r="N349" s="170">
        <f t="shared" si="242"/>
        <v>0</v>
      </c>
      <c r="O349" s="170">
        <f t="shared" si="242"/>
        <v>0</v>
      </c>
      <c r="P349" s="170">
        <f t="shared" si="242"/>
        <v>0</v>
      </c>
      <c r="Q349" s="170">
        <f t="shared" si="242"/>
        <v>0</v>
      </c>
      <c r="R349" s="170">
        <f t="shared" si="242"/>
        <v>0</v>
      </c>
      <c r="S349" s="170" t="e">
        <f t="shared" si="242"/>
        <v>#REF!</v>
      </c>
      <c r="T349" s="170" t="e">
        <f t="shared" si="242"/>
        <v>#REF!</v>
      </c>
      <c r="U349" s="170">
        <f t="shared" si="242"/>
        <v>0</v>
      </c>
      <c r="V349" s="170">
        <f t="shared" si="242"/>
        <v>0</v>
      </c>
      <c r="W349" s="170" t="e">
        <f t="shared" si="241"/>
        <v>#REF!</v>
      </c>
      <c r="X349" s="170">
        <f t="shared" si="241"/>
        <v>20000</v>
      </c>
      <c r="Y349" s="170">
        <f t="shared" si="241"/>
        <v>22500</v>
      </c>
      <c r="Z349" s="170">
        <f t="shared" si="241"/>
        <v>22500</v>
      </c>
      <c r="AA349" s="170">
        <f t="shared" si="241"/>
        <v>0</v>
      </c>
      <c r="AB349" s="170">
        <f t="shared" si="241"/>
        <v>948</v>
      </c>
      <c r="AC349" s="170">
        <f t="shared" si="241"/>
        <v>0</v>
      </c>
      <c r="AD349" s="170"/>
      <c r="AE349" s="170"/>
      <c r="AF349" s="170"/>
      <c r="AG349" s="88">
        <f t="shared" si="239"/>
        <v>0</v>
      </c>
      <c r="AH349" s="75"/>
      <c r="AI349" s="75">
        <v>0</v>
      </c>
      <c r="AJ349" s="22"/>
      <c r="AK349" s="287" t="e">
        <f t="shared" si="220"/>
        <v>#DIV/0!</v>
      </c>
    </row>
    <row r="350" spans="1:37" hidden="1">
      <c r="A350" s="151"/>
      <c r="B350" s="149"/>
      <c r="C350" s="149"/>
      <c r="D350" s="149"/>
      <c r="E350" s="149"/>
      <c r="F350" s="149"/>
      <c r="G350" s="149"/>
      <c r="H350" s="149"/>
      <c r="I350" s="150">
        <v>42</v>
      </c>
      <c r="J350" s="96" t="s">
        <v>22</v>
      </c>
      <c r="K350" s="79">
        <f>SUM(K351)</f>
        <v>0</v>
      </c>
      <c r="L350" s="79">
        <f t="shared" si="242"/>
        <v>0</v>
      </c>
      <c r="M350" s="79">
        <f t="shared" si="242"/>
        <v>0</v>
      </c>
      <c r="N350" s="79">
        <f t="shared" si="242"/>
        <v>0</v>
      </c>
      <c r="O350" s="79">
        <f t="shared" si="242"/>
        <v>0</v>
      </c>
      <c r="P350" s="79">
        <f t="shared" si="242"/>
        <v>0</v>
      </c>
      <c r="Q350" s="79">
        <f t="shared" si="242"/>
        <v>0</v>
      </c>
      <c r="R350" s="79">
        <f t="shared" si="242"/>
        <v>0</v>
      </c>
      <c r="S350" s="79" t="e">
        <f t="shared" si="242"/>
        <v>#REF!</v>
      </c>
      <c r="T350" s="79" t="e">
        <f t="shared" si="242"/>
        <v>#REF!</v>
      </c>
      <c r="U350" s="79">
        <f t="shared" si="242"/>
        <v>0</v>
      </c>
      <c r="V350" s="79">
        <f t="shared" si="242"/>
        <v>0</v>
      </c>
      <c r="W350" s="79" t="e">
        <f t="shared" si="241"/>
        <v>#REF!</v>
      </c>
      <c r="X350" s="79">
        <f t="shared" si="241"/>
        <v>20000</v>
      </c>
      <c r="Y350" s="79">
        <f t="shared" si="241"/>
        <v>22500</v>
      </c>
      <c r="Z350" s="79">
        <f t="shared" si="241"/>
        <v>22500</v>
      </c>
      <c r="AA350" s="79">
        <f t="shared" si="241"/>
        <v>0</v>
      </c>
      <c r="AB350" s="79">
        <f t="shared" si="241"/>
        <v>948</v>
      </c>
      <c r="AC350" s="79">
        <f t="shared" si="241"/>
        <v>0</v>
      </c>
      <c r="AD350" s="79"/>
      <c r="AE350" s="79"/>
      <c r="AF350" s="79"/>
      <c r="AG350" s="88">
        <f t="shared" si="239"/>
        <v>0</v>
      </c>
      <c r="AH350" s="75"/>
      <c r="AI350" s="75">
        <v>0</v>
      </c>
      <c r="AJ350" s="22"/>
      <c r="AK350" s="287" t="e">
        <f t="shared" si="220"/>
        <v>#DIV/0!</v>
      </c>
    </row>
    <row r="351" spans="1:37" hidden="1">
      <c r="A351" s="85"/>
      <c r="B351" s="82">
        <v>43</v>
      </c>
      <c r="C351" s="82"/>
      <c r="D351" s="82"/>
      <c r="E351" s="82"/>
      <c r="F351" s="82"/>
      <c r="G351" s="82"/>
      <c r="H351" s="82"/>
      <c r="I351" s="77">
        <v>423</v>
      </c>
      <c r="J351" s="78" t="s">
        <v>291</v>
      </c>
      <c r="K351" s="63">
        <f t="shared" ref="K351:R351" si="243">SUM(K353:K355)</f>
        <v>0</v>
      </c>
      <c r="L351" s="63">
        <f t="shared" si="243"/>
        <v>0</v>
      </c>
      <c r="M351" s="63">
        <f t="shared" si="243"/>
        <v>0</v>
      </c>
      <c r="N351" s="63">
        <f t="shared" si="243"/>
        <v>0</v>
      </c>
      <c r="O351" s="63">
        <f t="shared" si="243"/>
        <v>0</v>
      </c>
      <c r="P351" s="63">
        <f t="shared" si="243"/>
        <v>0</v>
      </c>
      <c r="Q351" s="63">
        <f t="shared" si="243"/>
        <v>0</v>
      </c>
      <c r="R351" s="63">
        <f t="shared" si="243"/>
        <v>0</v>
      </c>
      <c r="S351" s="63" t="e">
        <f>SUM(#REF!)</f>
        <v>#REF!</v>
      </c>
      <c r="T351" s="63" t="e">
        <f>SUM(#REF!)</f>
        <v>#REF!</v>
      </c>
      <c r="U351" s="63">
        <v>0</v>
      </c>
      <c r="V351" s="63">
        <v>0</v>
      </c>
      <c r="W351" s="63" t="e">
        <f>SUM(#REF!)</f>
        <v>#REF!</v>
      </c>
      <c r="X351" s="63">
        <f>SUM(X352:X352)</f>
        <v>20000</v>
      </c>
      <c r="Y351" s="63">
        <f>SUM(Y352:Y352)</f>
        <v>22500</v>
      </c>
      <c r="Z351" s="63">
        <f>SUM(Z352:Z352)</f>
        <v>22500</v>
      </c>
      <c r="AA351" s="63">
        <f t="shared" ref="AA351:AC351" si="244">SUM(AA352:AA352)</f>
        <v>0</v>
      </c>
      <c r="AB351" s="63">
        <f t="shared" si="244"/>
        <v>948</v>
      </c>
      <c r="AC351" s="63">
        <f t="shared" si="244"/>
        <v>0</v>
      </c>
      <c r="AD351" s="63"/>
      <c r="AE351" s="63"/>
      <c r="AF351" s="63"/>
      <c r="AG351" s="88">
        <f t="shared" si="239"/>
        <v>0</v>
      </c>
      <c r="AH351" s="75"/>
      <c r="AI351" s="75">
        <v>0</v>
      </c>
      <c r="AJ351" s="22">
        <v>0</v>
      </c>
      <c r="AK351" s="287" t="e">
        <f t="shared" si="220"/>
        <v>#DIV/0!</v>
      </c>
    </row>
    <row r="352" spans="1:37" ht="13.5" hidden="1" thickBot="1">
      <c r="A352" s="120"/>
      <c r="B352" s="121"/>
      <c r="C352" s="121"/>
      <c r="D352" s="121"/>
      <c r="E352" s="121"/>
      <c r="F352" s="121"/>
      <c r="G352" s="121"/>
      <c r="H352" s="121"/>
      <c r="I352" s="122">
        <v>42311</v>
      </c>
      <c r="J352" s="123" t="s">
        <v>84</v>
      </c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>
        <v>20000</v>
      </c>
      <c r="Y352" s="124">
        <v>22500</v>
      </c>
      <c r="Z352" s="124">
        <v>22500</v>
      </c>
      <c r="AA352" s="128">
        <v>0</v>
      </c>
      <c r="AB352" s="124">
        <v>948</v>
      </c>
      <c r="AC352" s="128">
        <v>0</v>
      </c>
      <c r="AD352" s="128"/>
      <c r="AE352" s="128"/>
      <c r="AF352" s="128"/>
      <c r="AG352" s="296">
        <f t="shared" si="239"/>
        <v>0</v>
      </c>
      <c r="AH352" s="128"/>
      <c r="AI352" s="128">
        <v>0</v>
      </c>
      <c r="AJ352" s="50">
        <v>0</v>
      </c>
      <c r="AK352" s="325" t="e">
        <f t="shared" si="220"/>
        <v>#DIV/0!</v>
      </c>
    </row>
    <row r="353" spans="1:36">
      <c r="A353" s="132"/>
      <c r="B353" s="131"/>
      <c r="C353" s="131"/>
      <c r="D353" s="131"/>
      <c r="E353" s="131"/>
      <c r="F353" s="131"/>
      <c r="G353" s="131"/>
      <c r="H353" s="131"/>
      <c r="I353" s="134"/>
      <c r="J353" s="132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133"/>
      <c r="W353" s="133"/>
      <c r="X353" s="86"/>
      <c r="Y353" s="86"/>
      <c r="Z353" s="86"/>
      <c r="AA353" s="86"/>
      <c r="AB353" s="86"/>
      <c r="AC353" s="86"/>
      <c r="AD353" s="86"/>
      <c r="AE353" s="86"/>
      <c r="AF353" s="86"/>
      <c r="AG353" s="283"/>
    </row>
    <row r="354" spans="1:36">
      <c r="A354" s="132"/>
      <c r="B354" s="131"/>
      <c r="C354" s="131"/>
      <c r="D354" s="131"/>
      <c r="E354" s="131"/>
      <c r="F354" s="131"/>
      <c r="G354" s="131"/>
      <c r="H354" s="131"/>
      <c r="I354" s="134"/>
      <c r="J354" s="132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133"/>
      <c r="W354" s="133"/>
      <c r="X354" s="86"/>
      <c r="Y354" s="86"/>
      <c r="Z354" s="86"/>
      <c r="AA354" s="86"/>
      <c r="AB354" s="86"/>
      <c r="AC354" s="86"/>
      <c r="AD354" s="86"/>
      <c r="AE354" s="86"/>
      <c r="AF354" s="86"/>
      <c r="AG354" s="283"/>
    </row>
    <row r="355" spans="1:36" ht="13.5" thickBot="1">
      <c r="A355" s="132"/>
      <c r="B355" s="131"/>
      <c r="C355" s="131"/>
      <c r="D355" s="131"/>
      <c r="E355" s="131"/>
      <c r="F355" s="131"/>
      <c r="G355" s="131"/>
      <c r="H355" s="131"/>
      <c r="I355" s="134"/>
      <c r="J355" s="132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133"/>
      <c r="W355" s="133"/>
      <c r="X355" s="86"/>
      <c r="Y355" s="86"/>
      <c r="Z355" s="86"/>
      <c r="AA355" s="86"/>
      <c r="AB355" s="86"/>
      <c r="AC355" s="86"/>
      <c r="AD355" s="86"/>
      <c r="AE355" s="86"/>
      <c r="AF355" s="86"/>
      <c r="AG355" s="283"/>
    </row>
    <row r="356" spans="1:36" ht="15.75" thickBot="1">
      <c r="A356" s="132"/>
      <c r="B356" s="131"/>
      <c r="C356" s="131"/>
      <c r="D356" s="131"/>
      <c r="E356" s="131"/>
      <c r="F356" s="131"/>
      <c r="G356" s="131"/>
      <c r="H356" s="131"/>
      <c r="I356" s="269"/>
      <c r="J356" s="270" t="s">
        <v>419</v>
      </c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2"/>
      <c r="W356" s="272"/>
      <c r="X356" s="271"/>
      <c r="Y356" s="271"/>
      <c r="Z356" s="271"/>
      <c r="AA356" s="129" t="s">
        <v>369</v>
      </c>
      <c r="AB356" s="129" t="s">
        <v>353</v>
      </c>
      <c r="AC356" s="129" t="s">
        <v>445</v>
      </c>
      <c r="AD356" s="129"/>
      <c r="AE356" s="129" t="s">
        <v>460</v>
      </c>
      <c r="AF356" s="129" t="s">
        <v>458</v>
      </c>
      <c r="AG356" s="129" t="s">
        <v>459</v>
      </c>
      <c r="AH356" s="129" t="s">
        <v>368</v>
      </c>
      <c r="AI356" s="129" t="s">
        <v>489</v>
      </c>
      <c r="AJ356" s="129" t="s">
        <v>278</v>
      </c>
    </row>
    <row r="357" spans="1:36">
      <c r="A357" s="132"/>
      <c r="B357" s="131"/>
      <c r="C357" s="131"/>
      <c r="D357" s="131"/>
      <c r="E357" s="131"/>
      <c r="F357" s="131"/>
      <c r="G357" s="131"/>
      <c r="H357" s="131"/>
      <c r="I357" s="281" t="s">
        <v>433</v>
      </c>
      <c r="J357" s="266" t="s">
        <v>420</v>
      </c>
      <c r="K357" s="267"/>
      <c r="L357" s="267"/>
      <c r="M357" s="267"/>
      <c r="N357" s="267"/>
      <c r="O357" s="267"/>
      <c r="P357" s="267"/>
      <c r="Q357" s="267"/>
      <c r="R357" s="267"/>
      <c r="S357" s="267"/>
      <c r="T357" s="267"/>
      <c r="U357" s="267"/>
      <c r="V357" s="268"/>
      <c r="W357" s="268"/>
      <c r="X357" s="267"/>
      <c r="Y357" s="267"/>
      <c r="Z357" s="267"/>
      <c r="AA357" s="267">
        <f>SUM(AA10+AA19+AA27+AA110+AA317+AA348+AA116)</f>
        <v>2734000</v>
      </c>
      <c r="AB357" s="267">
        <f>SUM(AB10+AB19+AB27+AB110+AB317+AB348+AB116)</f>
        <v>1603297.5499999998</v>
      </c>
      <c r="AC357" s="267">
        <f>SUM(AC10+AC19+AC27+AC110+AC317+AC348+AC116)</f>
        <v>3443500</v>
      </c>
      <c r="AD357" s="267"/>
      <c r="AE357" s="267">
        <f>SUM(AE10+AE19+AE27+AE110+AE317+AE348+AE116)</f>
        <v>0</v>
      </c>
      <c r="AF357" s="267">
        <f>SUM(AF10+AF19+AF27+AF110+AF317+AF348+AF116)</f>
        <v>0</v>
      </c>
      <c r="AG357" s="267">
        <f>SUM(AG10+AG19+AG27+AG110+AG317+AG348+AG116)</f>
        <v>3396000</v>
      </c>
      <c r="AH357" s="267">
        <f>SUM(AH10+AH19+AH27+AH110+AH317+AH116)</f>
        <v>2074779.09</v>
      </c>
      <c r="AI357" s="267">
        <f t="shared" ref="AI357:AJ357" si="245">SUM(AI10+AI19+AI27+AI110+AI317+AI348+AI116)</f>
        <v>3555500</v>
      </c>
      <c r="AJ357" s="329">
        <f t="shared" si="245"/>
        <v>1339460.78</v>
      </c>
    </row>
    <row r="358" spans="1:36">
      <c r="A358" s="132"/>
      <c r="B358" s="131"/>
      <c r="C358" s="131"/>
      <c r="D358" s="131"/>
      <c r="E358" s="131"/>
      <c r="F358" s="131"/>
      <c r="G358" s="131"/>
      <c r="H358" s="131"/>
      <c r="I358" s="328" t="s">
        <v>434</v>
      </c>
      <c r="J358" s="263" t="s">
        <v>421</v>
      </c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264"/>
      <c r="W358" s="264"/>
      <c r="X358" s="153"/>
      <c r="Y358" s="153"/>
      <c r="Z358" s="153"/>
      <c r="AA358" s="153">
        <f t="shared" ref="AA358:AJ358" si="246">SUM(AA137)</f>
        <v>85000</v>
      </c>
      <c r="AB358" s="153">
        <f t="shared" si="246"/>
        <v>0</v>
      </c>
      <c r="AC358" s="153">
        <f t="shared" si="246"/>
        <v>85000</v>
      </c>
      <c r="AD358" s="153"/>
      <c r="AE358" s="153">
        <f t="shared" si="246"/>
        <v>0</v>
      </c>
      <c r="AF358" s="153">
        <f t="shared" si="246"/>
        <v>0</v>
      </c>
      <c r="AG358" s="153">
        <f t="shared" si="246"/>
        <v>85000</v>
      </c>
      <c r="AH358" s="153">
        <f t="shared" si="246"/>
        <v>0</v>
      </c>
      <c r="AI358" s="153">
        <f t="shared" si="246"/>
        <v>50000</v>
      </c>
      <c r="AJ358" s="265">
        <f t="shared" si="246"/>
        <v>0</v>
      </c>
    </row>
    <row r="359" spans="1:36">
      <c r="A359" s="132"/>
      <c r="B359" s="131"/>
      <c r="C359" s="131"/>
      <c r="D359" s="131"/>
      <c r="E359" s="131"/>
      <c r="F359" s="131"/>
      <c r="G359" s="131"/>
      <c r="H359" s="131"/>
      <c r="I359" s="282" t="s">
        <v>435</v>
      </c>
      <c r="J359" s="263" t="s">
        <v>422</v>
      </c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264"/>
      <c r="W359" s="264"/>
      <c r="X359" s="153"/>
      <c r="Y359" s="153"/>
      <c r="Z359" s="153"/>
      <c r="AA359" s="153">
        <f t="shared" ref="AA359:AJ359" si="247">SUM(AA143)</f>
        <v>8000</v>
      </c>
      <c r="AB359" s="153">
        <f t="shared" si="247"/>
        <v>0</v>
      </c>
      <c r="AC359" s="153">
        <f t="shared" si="247"/>
        <v>30000</v>
      </c>
      <c r="AD359" s="153"/>
      <c r="AE359" s="153">
        <f t="shared" si="247"/>
        <v>0</v>
      </c>
      <c r="AF359" s="153">
        <f t="shared" si="247"/>
        <v>0</v>
      </c>
      <c r="AG359" s="153">
        <f t="shared" si="247"/>
        <v>10000</v>
      </c>
      <c r="AH359" s="153">
        <f t="shared" si="247"/>
        <v>4997.09</v>
      </c>
      <c r="AI359" s="153">
        <f t="shared" si="247"/>
        <v>10000</v>
      </c>
      <c r="AJ359" s="265">
        <f t="shared" si="247"/>
        <v>0</v>
      </c>
    </row>
    <row r="360" spans="1:36">
      <c r="A360" s="132"/>
      <c r="B360" s="131"/>
      <c r="C360" s="131"/>
      <c r="D360" s="131"/>
      <c r="E360" s="131"/>
      <c r="F360" s="131"/>
      <c r="G360" s="131"/>
      <c r="H360" s="131"/>
      <c r="I360" s="282" t="s">
        <v>480</v>
      </c>
      <c r="J360" s="263" t="s">
        <v>481</v>
      </c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264"/>
      <c r="W360" s="264"/>
      <c r="X360" s="153"/>
      <c r="Y360" s="153"/>
      <c r="Z360" s="153"/>
      <c r="AA360" s="153">
        <v>35000</v>
      </c>
      <c r="AB360" s="153">
        <v>30000</v>
      </c>
      <c r="AC360" s="153">
        <v>315000</v>
      </c>
      <c r="AD360" s="153"/>
      <c r="AE360" s="153">
        <v>0</v>
      </c>
      <c r="AF360" s="153">
        <v>25000</v>
      </c>
      <c r="AG360" s="153">
        <v>290000</v>
      </c>
      <c r="AH360" s="153">
        <f>SUM(AH307)</f>
        <v>133000</v>
      </c>
      <c r="AI360" s="153">
        <f t="shared" ref="AI360:AJ360" si="248">SUM(AI307)</f>
        <v>555000</v>
      </c>
      <c r="AJ360" s="265">
        <f t="shared" si="248"/>
        <v>0</v>
      </c>
    </row>
    <row r="361" spans="1:36">
      <c r="A361" s="132"/>
      <c r="B361" s="131"/>
      <c r="C361" s="131"/>
      <c r="D361" s="131"/>
      <c r="E361" s="131"/>
      <c r="F361" s="131"/>
      <c r="G361" s="131"/>
      <c r="H361" s="131"/>
      <c r="I361" s="282" t="s">
        <v>436</v>
      </c>
      <c r="J361" s="263" t="s">
        <v>424</v>
      </c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264"/>
      <c r="W361" s="264"/>
      <c r="X361" s="153"/>
      <c r="Y361" s="153"/>
      <c r="Z361" s="153"/>
      <c r="AA361" s="153">
        <f t="shared" ref="AA361:AJ361" si="249">SUM(AA197)</f>
        <v>50000</v>
      </c>
      <c r="AB361" s="153">
        <f t="shared" si="249"/>
        <v>7230.75</v>
      </c>
      <c r="AC361" s="153">
        <f t="shared" si="249"/>
        <v>50000</v>
      </c>
      <c r="AD361" s="153"/>
      <c r="AE361" s="153">
        <f t="shared" si="249"/>
        <v>0</v>
      </c>
      <c r="AF361" s="153">
        <f t="shared" si="249"/>
        <v>0</v>
      </c>
      <c r="AG361" s="153">
        <f t="shared" si="249"/>
        <v>50000</v>
      </c>
      <c r="AH361" s="153">
        <f t="shared" si="249"/>
        <v>8325</v>
      </c>
      <c r="AI361" s="153">
        <f t="shared" si="249"/>
        <v>50000</v>
      </c>
      <c r="AJ361" s="265">
        <f t="shared" si="249"/>
        <v>0</v>
      </c>
    </row>
    <row r="362" spans="1:36">
      <c r="A362" s="132"/>
      <c r="B362" s="131"/>
      <c r="C362" s="131"/>
      <c r="D362" s="131"/>
      <c r="E362" s="131"/>
      <c r="F362" s="131"/>
      <c r="G362" s="131"/>
      <c r="H362" s="131"/>
      <c r="I362" s="282" t="s">
        <v>437</v>
      </c>
      <c r="J362" s="263" t="s">
        <v>423</v>
      </c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264"/>
      <c r="W362" s="264"/>
      <c r="X362" s="153"/>
      <c r="Y362" s="153"/>
      <c r="Z362" s="153"/>
      <c r="AA362" s="153">
        <f t="shared" ref="AA362:AJ362" si="250">SUM(AA190+AA206+AA213+AA179)</f>
        <v>1450000</v>
      </c>
      <c r="AB362" s="153">
        <f t="shared" si="250"/>
        <v>176548.45</v>
      </c>
      <c r="AC362" s="153">
        <f t="shared" si="250"/>
        <v>2188000</v>
      </c>
      <c r="AD362" s="153"/>
      <c r="AE362" s="153">
        <f t="shared" si="250"/>
        <v>0</v>
      </c>
      <c r="AF362" s="153">
        <f t="shared" si="250"/>
        <v>0</v>
      </c>
      <c r="AG362" s="153">
        <f t="shared" si="250"/>
        <v>2398000</v>
      </c>
      <c r="AH362" s="153">
        <f t="shared" si="250"/>
        <v>745536.41</v>
      </c>
      <c r="AI362" s="153">
        <f t="shared" si="250"/>
        <v>2350000</v>
      </c>
      <c r="AJ362" s="265">
        <f t="shared" si="250"/>
        <v>300247.48000000004</v>
      </c>
    </row>
    <row r="363" spans="1:36">
      <c r="A363" s="132"/>
      <c r="B363" s="131"/>
      <c r="C363" s="131"/>
      <c r="D363" s="131"/>
      <c r="E363" s="131"/>
      <c r="F363" s="131"/>
      <c r="G363" s="131"/>
      <c r="H363" s="131"/>
      <c r="I363" s="282" t="s">
        <v>438</v>
      </c>
      <c r="J363" s="263" t="s">
        <v>425</v>
      </c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264"/>
      <c r="W363" s="264"/>
      <c r="X363" s="153"/>
      <c r="Y363" s="153"/>
      <c r="Z363" s="153"/>
      <c r="AA363" s="153">
        <f t="shared" ref="AA363:AJ363" si="251">SUM(AA297)</f>
        <v>213000</v>
      </c>
      <c r="AB363" s="153">
        <f t="shared" si="251"/>
        <v>135700</v>
      </c>
      <c r="AC363" s="153">
        <f t="shared" si="251"/>
        <v>213000</v>
      </c>
      <c r="AD363" s="153"/>
      <c r="AE363" s="153">
        <f t="shared" si="251"/>
        <v>0</v>
      </c>
      <c r="AF363" s="153">
        <f t="shared" si="251"/>
        <v>0</v>
      </c>
      <c r="AG363" s="153">
        <f t="shared" si="251"/>
        <v>213000</v>
      </c>
      <c r="AH363" s="153">
        <f t="shared" si="251"/>
        <v>142500</v>
      </c>
      <c r="AI363" s="153">
        <f t="shared" si="251"/>
        <v>213000</v>
      </c>
      <c r="AJ363" s="265">
        <f t="shared" si="251"/>
        <v>121000</v>
      </c>
    </row>
    <row r="364" spans="1:36">
      <c r="A364" s="132"/>
      <c r="B364" s="131"/>
      <c r="C364" s="131"/>
      <c r="D364" s="131"/>
      <c r="E364" s="131"/>
      <c r="F364" s="131"/>
      <c r="G364" s="131"/>
      <c r="H364" s="131"/>
      <c r="I364" s="282" t="s">
        <v>439</v>
      </c>
      <c r="J364" s="263" t="s">
        <v>426</v>
      </c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264"/>
      <c r="W364" s="264"/>
      <c r="X364" s="153"/>
      <c r="Y364" s="153"/>
      <c r="Z364" s="153"/>
      <c r="AA364" s="153">
        <f t="shared" ref="AA364:AJ364" si="252">SUM(AA261+AA267+AA273+AA279)</f>
        <v>274000</v>
      </c>
      <c r="AB364" s="153">
        <f t="shared" si="252"/>
        <v>103500</v>
      </c>
      <c r="AC364" s="153">
        <f t="shared" si="252"/>
        <v>324000</v>
      </c>
      <c r="AD364" s="153"/>
      <c r="AE364" s="153">
        <f t="shared" si="252"/>
        <v>0</v>
      </c>
      <c r="AF364" s="153">
        <f t="shared" si="252"/>
        <v>0</v>
      </c>
      <c r="AG364" s="153">
        <f t="shared" si="252"/>
        <v>324000</v>
      </c>
      <c r="AH364" s="153">
        <f t="shared" si="252"/>
        <v>178000</v>
      </c>
      <c r="AI364" s="153">
        <f t="shared" si="252"/>
        <v>327000</v>
      </c>
      <c r="AJ364" s="265">
        <f t="shared" si="252"/>
        <v>150000</v>
      </c>
    </row>
    <row r="365" spans="1:36">
      <c r="A365" s="132"/>
      <c r="B365" s="131"/>
      <c r="C365" s="131"/>
      <c r="D365" s="131"/>
      <c r="E365" s="131"/>
      <c r="F365" s="131"/>
      <c r="G365" s="131"/>
      <c r="H365" s="131"/>
      <c r="I365" s="282" t="s">
        <v>440</v>
      </c>
      <c r="J365" s="263" t="s">
        <v>427</v>
      </c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264"/>
      <c r="W365" s="264"/>
      <c r="X365" s="153"/>
      <c r="Y365" s="153"/>
      <c r="Z365" s="153"/>
      <c r="AA365" s="153">
        <f t="shared" ref="AA365:AJ365" si="253">SUM(AA252)</f>
        <v>55000</v>
      </c>
      <c r="AB365" s="153">
        <f t="shared" si="253"/>
        <v>9500</v>
      </c>
      <c r="AC365" s="153">
        <f t="shared" si="253"/>
        <v>115000</v>
      </c>
      <c r="AD365" s="153"/>
      <c r="AE365" s="153">
        <f t="shared" si="253"/>
        <v>0</v>
      </c>
      <c r="AF365" s="153">
        <f t="shared" si="253"/>
        <v>0</v>
      </c>
      <c r="AG365" s="153">
        <f t="shared" si="253"/>
        <v>220000</v>
      </c>
      <c r="AH365" s="153">
        <f t="shared" si="253"/>
        <v>211155</v>
      </c>
      <c r="AI365" s="153">
        <f t="shared" si="253"/>
        <v>135000</v>
      </c>
      <c r="AJ365" s="265">
        <f t="shared" si="253"/>
        <v>12500</v>
      </c>
    </row>
    <row r="366" spans="1:36">
      <c r="A366" s="132"/>
      <c r="B366" s="131"/>
      <c r="C366" s="131"/>
      <c r="D366" s="131"/>
      <c r="E366" s="131"/>
      <c r="F366" s="131"/>
      <c r="G366" s="131"/>
      <c r="H366" s="131"/>
      <c r="I366" s="282" t="s">
        <v>441</v>
      </c>
      <c r="J366" s="263" t="s">
        <v>428</v>
      </c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264"/>
      <c r="W366" s="264"/>
      <c r="X366" s="153"/>
      <c r="Y366" s="153"/>
      <c r="Z366" s="153"/>
      <c r="AA366" s="153">
        <f t="shared" ref="AA366:AJ366" si="254">SUM(AA150)</f>
        <v>116000</v>
      </c>
      <c r="AB366" s="153">
        <f t="shared" si="254"/>
        <v>63895.98</v>
      </c>
      <c r="AC366" s="153">
        <f t="shared" si="254"/>
        <v>116000</v>
      </c>
      <c r="AD366" s="153"/>
      <c r="AE366" s="153">
        <f t="shared" si="254"/>
        <v>0</v>
      </c>
      <c r="AF366" s="153">
        <f t="shared" si="254"/>
        <v>0</v>
      </c>
      <c r="AG366" s="153">
        <f t="shared" si="254"/>
        <v>116000</v>
      </c>
      <c r="AH366" s="153">
        <f t="shared" si="254"/>
        <v>80602.94</v>
      </c>
      <c r="AI366" s="153">
        <f t="shared" si="254"/>
        <v>116000</v>
      </c>
      <c r="AJ366" s="265">
        <f t="shared" si="254"/>
        <v>51267.74</v>
      </c>
    </row>
    <row r="367" spans="1:36">
      <c r="A367" s="132"/>
      <c r="B367" s="131"/>
      <c r="C367" s="131"/>
      <c r="D367" s="131"/>
      <c r="E367" s="131"/>
      <c r="F367" s="131"/>
      <c r="G367" s="131"/>
      <c r="H367" s="131"/>
      <c r="I367" s="282" t="s">
        <v>442</v>
      </c>
      <c r="J367" s="263" t="s">
        <v>429</v>
      </c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264"/>
      <c r="W367" s="264"/>
      <c r="X367" s="153"/>
      <c r="Y367" s="153"/>
      <c r="Z367" s="153"/>
      <c r="AA367" s="153">
        <f t="shared" ref="AA367:AJ367" si="255">SUM(AA164)</f>
        <v>86000</v>
      </c>
      <c r="AB367" s="153">
        <f t="shared" si="255"/>
        <v>42813.64</v>
      </c>
      <c r="AC367" s="153">
        <f t="shared" si="255"/>
        <v>86000</v>
      </c>
      <c r="AD367" s="153"/>
      <c r="AE367" s="153">
        <f t="shared" si="255"/>
        <v>0</v>
      </c>
      <c r="AF367" s="153">
        <f t="shared" si="255"/>
        <v>0</v>
      </c>
      <c r="AG367" s="153">
        <f t="shared" si="255"/>
        <v>90000</v>
      </c>
      <c r="AH367" s="153">
        <f t="shared" si="255"/>
        <v>62722.9</v>
      </c>
      <c r="AI367" s="153">
        <f t="shared" si="255"/>
        <v>72000</v>
      </c>
      <c r="AJ367" s="265">
        <f t="shared" si="255"/>
        <v>8051</v>
      </c>
    </row>
    <row r="368" spans="1:36">
      <c r="A368" s="132"/>
      <c r="B368" s="131"/>
      <c r="C368" s="131"/>
      <c r="D368" s="131"/>
      <c r="E368" s="131"/>
      <c r="F368" s="131"/>
      <c r="G368" s="131"/>
      <c r="H368" s="131"/>
      <c r="I368" s="282" t="s">
        <v>443</v>
      </c>
      <c r="J368" s="263" t="s">
        <v>430</v>
      </c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264"/>
      <c r="W368" s="264"/>
      <c r="X368" s="153"/>
      <c r="Y368" s="153"/>
      <c r="Z368" s="153"/>
      <c r="AA368" s="153">
        <f t="shared" ref="AA368:AJ368" si="256">SUM(AA158)</f>
        <v>35000</v>
      </c>
      <c r="AB368" s="153">
        <f t="shared" si="256"/>
        <v>6735.11</v>
      </c>
      <c r="AC368" s="153">
        <f t="shared" si="256"/>
        <v>35000</v>
      </c>
      <c r="AD368" s="153"/>
      <c r="AE368" s="153">
        <f t="shared" si="256"/>
        <v>0</v>
      </c>
      <c r="AF368" s="153">
        <f t="shared" si="256"/>
        <v>0</v>
      </c>
      <c r="AG368" s="153">
        <f t="shared" si="256"/>
        <v>35000</v>
      </c>
      <c r="AH368" s="153">
        <f t="shared" si="256"/>
        <v>6097.03</v>
      </c>
      <c r="AI368" s="153">
        <f t="shared" si="256"/>
        <v>35000</v>
      </c>
      <c r="AJ368" s="265">
        <f t="shared" si="256"/>
        <v>5570.24</v>
      </c>
    </row>
    <row r="369" spans="1:36" ht="13.5" thickBot="1">
      <c r="A369" s="132"/>
      <c r="B369" s="131"/>
      <c r="C369" s="131"/>
      <c r="D369" s="131"/>
      <c r="E369" s="131"/>
      <c r="F369" s="131"/>
      <c r="G369" s="131"/>
      <c r="H369" s="131"/>
      <c r="I369" s="273">
        <v>1070</v>
      </c>
      <c r="J369" s="274" t="s">
        <v>431</v>
      </c>
      <c r="K369" s="275"/>
      <c r="L369" s="275"/>
      <c r="M369" s="275"/>
      <c r="N369" s="275"/>
      <c r="O369" s="275"/>
      <c r="P369" s="275"/>
      <c r="Q369" s="275"/>
      <c r="R369" s="275"/>
      <c r="S369" s="275"/>
      <c r="T369" s="275"/>
      <c r="U369" s="275"/>
      <c r="V369" s="276"/>
      <c r="W369" s="276"/>
      <c r="X369" s="275"/>
      <c r="Y369" s="275"/>
      <c r="Z369" s="275"/>
      <c r="AA369" s="275">
        <f t="shared" ref="AA369:AJ369" si="257">SUM(AA222+AA232+AA245)</f>
        <v>112000</v>
      </c>
      <c r="AB369" s="275">
        <f t="shared" si="257"/>
        <v>39395.379999999997</v>
      </c>
      <c r="AC369" s="275">
        <f t="shared" si="257"/>
        <v>132000</v>
      </c>
      <c r="AD369" s="275"/>
      <c r="AE369" s="275">
        <f t="shared" si="257"/>
        <v>0</v>
      </c>
      <c r="AF369" s="275">
        <f t="shared" si="257"/>
        <v>0</v>
      </c>
      <c r="AG369" s="275">
        <f t="shared" si="257"/>
        <v>149000</v>
      </c>
      <c r="AH369" s="275">
        <f t="shared" si="257"/>
        <v>95153.98</v>
      </c>
      <c r="AI369" s="275">
        <f t="shared" si="257"/>
        <v>185000</v>
      </c>
      <c r="AJ369" s="330">
        <f t="shared" si="257"/>
        <v>86900.66</v>
      </c>
    </row>
    <row r="370" spans="1:36" ht="13.5" thickBot="1">
      <c r="A370" s="132"/>
      <c r="B370" s="131"/>
      <c r="C370" s="131"/>
      <c r="D370" s="131"/>
      <c r="E370" s="131"/>
      <c r="F370" s="131"/>
      <c r="G370" s="131"/>
      <c r="H370" s="131"/>
      <c r="I370" s="277"/>
      <c r="J370" s="278" t="s">
        <v>432</v>
      </c>
      <c r="K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80"/>
      <c r="W370" s="280"/>
      <c r="X370" s="279"/>
      <c r="Y370" s="279"/>
      <c r="Z370" s="279"/>
      <c r="AA370" s="279">
        <f t="shared" ref="AA370:AG370" si="258">SUM(AA357:AA369)</f>
        <v>5253000</v>
      </c>
      <c r="AB370" s="279">
        <f t="shared" si="258"/>
        <v>2218616.86</v>
      </c>
      <c r="AC370" s="279">
        <f t="shared" si="258"/>
        <v>7132500</v>
      </c>
      <c r="AD370" s="279"/>
      <c r="AE370" s="279">
        <f t="shared" si="258"/>
        <v>0</v>
      </c>
      <c r="AF370" s="279">
        <f t="shared" si="258"/>
        <v>25000</v>
      </c>
      <c r="AG370" s="279">
        <f t="shared" si="258"/>
        <v>7376000</v>
      </c>
      <c r="AH370" s="279">
        <f>SUM(AH357:AH369)</f>
        <v>3742869.44</v>
      </c>
      <c r="AI370" s="279">
        <f t="shared" ref="AI370:AJ370" si="259">SUM(AI357:AI369)</f>
        <v>7653500</v>
      </c>
      <c r="AJ370" s="331">
        <f t="shared" si="259"/>
        <v>2074997.9</v>
      </c>
    </row>
    <row r="371" spans="1:36">
      <c r="A371" s="132"/>
      <c r="B371" s="131"/>
      <c r="C371" s="131"/>
      <c r="D371" s="131"/>
      <c r="E371" s="131"/>
      <c r="F371" s="131"/>
      <c r="G371" s="131"/>
      <c r="H371" s="131"/>
      <c r="I371" s="134"/>
      <c r="J371" s="132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133"/>
      <c r="W371" s="133"/>
      <c r="X371" s="86"/>
      <c r="Y371" s="86"/>
      <c r="Z371" s="86"/>
      <c r="AA371" s="86"/>
      <c r="AB371" s="86"/>
      <c r="AC371" s="86"/>
      <c r="AD371" s="86"/>
      <c r="AE371" s="86"/>
      <c r="AF371" s="86"/>
      <c r="AG371" s="28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Stranica &amp;P od &amp;N</oddFooter>
  </headerFooter>
  <rowBreaks count="11" manualBreakCount="11">
    <brk id="36" max="16383" man="1"/>
    <brk id="70" max="16383" man="1"/>
    <brk id="102" max="16383" man="1"/>
    <brk id="132" max="16383" man="1"/>
    <brk id="162" max="16383" man="1"/>
    <brk id="195" max="16383" man="1"/>
    <brk id="230" max="16383" man="1"/>
    <brk id="265" max="16383" man="1"/>
    <brk id="294" max="16383" man="1"/>
    <brk id="328" max="16383" man="1"/>
    <brk id="352" max="16383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PRIHODI 2021</vt:lpstr>
      <vt:lpstr>RASHODI 2021</vt:lpstr>
      <vt:lpstr>'PRIHODI 2021'!Podrucje_ispisa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2021-10-11T10:32:04Z</cp:lastPrinted>
  <dcterms:created xsi:type="dcterms:W3CDTF">2005-11-16T05:49:29Z</dcterms:created>
  <dcterms:modified xsi:type="dcterms:W3CDTF">2021-10-29T11:57:10Z</dcterms:modified>
</cp:coreProperties>
</file>