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14295" windowHeight="6060" tabRatio="604"/>
  </bookViews>
  <sheets>
    <sheet name="OPĆI DIO" sheetId="4" r:id="rId1"/>
    <sheet name="PRIHODI 2022" sheetId="3" r:id="rId2"/>
    <sheet name="RASHODI 2022" sheetId="5" r:id="rId3"/>
    <sheet name="IZVORI 2022" sheetId="6" r:id="rId4"/>
  </sheets>
  <definedNames>
    <definedName name="_xlnm.Print_Area" localSheetId="1">'PRIHODI 2022'!$A$1:$BD$81</definedName>
  </definedNames>
  <calcPr calcId="162913"/>
</workbook>
</file>

<file path=xl/calcChain.xml><?xml version="1.0" encoding="utf-8"?>
<calcChain xmlns="http://schemas.openxmlformats.org/spreadsheetml/2006/main">
  <c r="F24" i="6" l="1"/>
  <c r="D24" i="6"/>
  <c r="F45" i="6"/>
  <c r="D45" i="6"/>
  <c r="F43" i="6"/>
  <c r="E43" i="6"/>
  <c r="D43" i="6"/>
  <c r="C43" i="6"/>
  <c r="F40" i="6"/>
  <c r="C40" i="6"/>
  <c r="F38" i="6"/>
  <c r="D38" i="6"/>
  <c r="C38" i="6"/>
  <c r="F35" i="6"/>
  <c r="E35" i="6"/>
  <c r="D35" i="6"/>
  <c r="C35" i="6"/>
  <c r="F33" i="6"/>
  <c r="D33" i="6"/>
  <c r="C33" i="6"/>
  <c r="F31" i="6"/>
  <c r="D31" i="6"/>
  <c r="C31" i="6"/>
  <c r="F29" i="6"/>
  <c r="E29" i="6"/>
  <c r="D29" i="6"/>
  <c r="D28" i="6" s="1"/>
  <c r="C29" i="6"/>
  <c r="F22" i="6"/>
  <c r="E22" i="6"/>
  <c r="D22" i="6"/>
  <c r="F19" i="6"/>
  <c r="E19" i="6"/>
  <c r="D19" i="6"/>
  <c r="F17" i="6"/>
  <c r="E17" i="6"/>
  <c r="D17" i="6"/>
  <c r="F14" i="6"/>
  <c r="E14" i="6"/>
  <c r="D14" i="6"/>
  <c r="E13" i="6"/>
  <c r="F12" i="6"/>
  <c r="D12" i="6"/>
  <c r="F10" i="6"/>
  <c r="E10" i="6"/>
  <c r="D10" i="6"/>
  <c r="F8" i="6"/>
  <c r="F7" i="6" s="1"/>
  <c r="E8" i="6"/>
  <c r="D8" i="6"/>
  <c r="U30" i="3"/>
  <c r="AF30" i="3"/>
  <c r="AH30" i="3"/>
  <c r="C28" i="6" l="1"/>
  <c r="F28" i="6"/>
  <c r="D7" i="6"/>
  <c r="E7" i="6"/>
  <c r="Q19" i="4"/>
  <c r="R19" i="4"/>
  <c r="P19" i="4"/>
  <c r="P82" i="4"/>
  <c r="P20" i="4"/>
  <c r="Q75" i="4"/>
  <c r="R75" i="4"/>
  <c r="R54" i="4" s="1"/>
  <c r="R11" i="4" s="1"/>
  <c r="R10" i="4" s="1"/>
  <c r="P75" i="4"/>
  <c r="R77" i="4"/>
  <c r="R14" i="4" s="1"/>
  <c r="P90" i="4"/>
  <c r="AH282" i="5"/>
  <c r="AI282" i="5"/>
  <c r="AJ282" i="5"/>
  <c r="AK282" i="5"/>
  <c r="AG283" i="5"/>
  <c r="AG282" i="5" s="1"/>
  <c r="AH280" i="5"/>
  <c r="AI280" i="5"/>
  <c r="AJ280" i="5"/>
  <c r="AK280" i="5"/>
  <c r="AG281" i="5"/>
  <c r="AG280" i="5" s="1"/>
  <c r="AG279" i="5" s="1"/>
  <c r="AH169" i="5"/>
  <c r="AI169" i="5"/>
  <c r="AI168" i="5" s="1"/>
  <c r="AJ169" i="5"/>
  <c r="AJ168" i="5" s="1"/>
  <c r="AK169" i="5"/>
  <c r="AK168" i="5" s="1"/>
  <c r="AG172" i="5"/>
  <c r="AK11" i="3"/>
  <c r="AL11" i="3"/>
  <c r="AL284" i="5"/>
  <c r="AL278" i="5" s="1"/>
  <c r="AL277" i="5" s="1"/>
  <c r="AL276" i="5" s="1"/>
  <c r="AM284" i="5"/>
  <c r="AM278" i="5" s="1"/>
  <c r="AM277" i="5" s="1"/>
  <c r="AM276" i="5" s="1"/>
  <c r="AJ216" i="5"/>
  <c r="AK216" i="5"/>
  <c r="AK205" i="5"/>
  <c r="AK204" i="5" s="1"/>
  <c r="AK203" i="5" s="1"/>
  <c r="AK202" i="5" s="1"/>
  <c r="AJ205" i="5"/>
  <c r="AJ204" i="5" s="1"/>
  <c r="AJ203" i="5" s="1"/>
  <c r="AJ201" i="5" s="1"/>
  <c r="AL69" i="3"/>
  <c r="AL68" i="3" s="1"/>
  <c r="AH30" i="5"/>
  <c r="AI30" i="5"/>
  <c r="AJ30" i="5"/>
  <c r="AK30" i="5"/>
  <c r="AG33" i="5"/>
  <c r="AK37" i="5"/>
  <c r="AL24" i="3"/>
  <c r="AL23" i="3" s="1"/>
  <c r="AL20" i="3"/>
  <c r="AL78" i="3"/>
  <c r="AL76" i="3"/>
  <c r="AL74" i="3" s="1"/>
  <c r="AL73" i="3" s="1"/>
  <c r="AL62" i="3"/>
  <c r="AL57" i="3"/>
  <c r="AL54" i="3"/>
  <c r="AL49" i="3"/>
  <c r="AL47" i="3"/>
  <c r="AL38" i="3"/>
  <c r="AL33" i="3"/>
  <c r="AL27" i="3"/>
  <c r="AM8" i="3"/>
  <c r="AM7" i="3" s="1"/>
  <c r="AN8" i="3"/>
  <c r="AN7" i="3" s="1"/>
  <c r="AK340" i="5"/>
  <c r="AK335" i="5"/>
  <c r="AK330" i="5"/>
  <c r="AK326" i="5"/>
  <c r="AK323" i="5"/>
  <c r="AK321" i="5"/>
  <c r="AJ321" i="5"/>
  <c r="AL319" i="5"/>
  <c r="AL318" i="5" s="1"/>
  <c r="AL317" i="5" s="1"/>
  <c r="AL316" i="5" s="1"/>
  <c r="AM319" i="5"/>
  <c r="AM318" i="5" s="1"/>
  <c r="AM317" i="5" s="1"/>
  <c r="AM316" i="5" s="1"/>
  <c r="AK311" i="5"/>
  <c r="AK310" i="5" s="1"/>
  <c r="AK309" i="5" s="1"/>
  <c r="AK308" i="5" s="1"/>
  <c r="AK307" i="5" s="1"/>
  <c r="AK306" i="5" s="1"/>
  <c r="AL309" i="5"/>
  <c r="AL308" i="5" s="1"/>
  <c r="AL307" i="5" s="1"/>
  <c r="AL306" i="5" s="1"/>
  <c r="AM309" i="5"/>
  <c r="AM308" i="5" s="1"/>
  <c r="AM307" i="5" s="1"/>
  <c r="AM306" i="5" s="1"/>
  <c r="AK301" i="5"/>
  <c r="AK300" i="5" s="1"/>
  <c r="AK299" i="5" s="1"/>
  <c r="AK298" i="5" s="1"/>
  <c r="AK297" i="5" s="1"/>
  <c r="AK296" i="5" s="1"/>
  <c r="AL299" i="5"/>
  <c r="AL298" i="5" s="1"/>
  <c r="AL297" i="5" s="1"/>
  <c r="AL296" i="5" s="1"/>
  <c r="AM299" i="5"/>
  <c r="AM298" i="5" s="1"/>
  <c r="AM297" i="5" s="1"/>
  <c r="AM296" i="5" s="1"/>
  <c r="AK284" i="5"/>
  <c r="AK274" i="5"/>
  <c r="AK273" i="5" s="1"/>
  <c r="AK272" i="5" s="1"/>
  <c r="AK271" i="5" s="1"/>
  <c r="AK270" i="5" s="1"/>
  <c r="AM272" i="5"/>
  <c r="AM271" i="5" s="1"/>
  <c r="AM270" i="5" s="1"/>
  <c r="AL272" i="5"/>
  <c r="AL271" i="5" s="1"/>
  <c r="AL270" i="5" s="1"/>
  <c r="AK268" i="5"/>
  <c r="AK267" i="5" s="1"/>
  <c r="AK266" i="5" s="1"/>
  <c r="AK265" i="5" s="1"/>
  <c r="AK264" i="5" s="1"/>
  <c r="AL266" i="5"/>
  <c r="AL265" i="5" s="1"/>
  <c r="AL264" i="5" s="1"/>
  <c r="AM266" i="5"/>
  <c r="AM265" i="5" s="1"/>
  <c r="AM264" i="5" s="1"/>
  <c r="AK262" i="5"/>
  <c r="AK261" i="5" s="1"/>
  <c r="AK260" i="5" s="1"/>
  <c r="AK259" i="5" s="1"/>
  <c r="AK258" i="5" s="1"/>
  <c r="AL260" i="5"/>
  <c r="AL259" i="5" s="1"/>
  <c r="AL258" i="5" s="1"/>
  <c r="AM260" i="5"/>
  <c r="AM259" i="5" s="1"/>
  <c r="AM258" i="5" s="1"/>
  <c r="AK256" i="5"/>
  <c r="AK253" i="5"/>
  <c r="AL251" i="5"/>
  <c r="AL250" i="5" s="1"/>
  <c r="AL249" i="5" s="1"/>
  <c r="AM251" i="5"/>
  <c r="AM250" i="5" s="1"/>
  <c r="AM249" i="5" s="1"/>
  <c r="AK246" i="5"/>
  <c r="AK245" i="5"/>
  <c r="AK244" i="5" s="1"/>
  <c r="AK243" i="5" s="1"/>
  <c r="AK242" i="5" s="1"/>
  <c r="AL244" i="5"/>
  <c r="AL243" i="5" s="1"/>
  <c r="AL242" i="5" s="1"/>
  <c r="AM244" i="5"/>
  <c r="AM243" i="5" s="1"/>
  <c r="AM242" i="5" s="1"/>
  <c r="AK233" i="5"/>
  <c r="AK232" i="5" s="1"/>
  <c r="AK231" i="5" s="1"/>
  <c r="AK230" i="5" s="1"/>
  <c r="AK229" i="5" s="1"/>
  <c r="AL231" i="5"/>
  <c r="AL230" i="5" s="1"/>
  <c r="AL229" i="5" s="1"/>
  <c r="AM231" i="5"/>
  <c r="AM230" i="5" s="1"/>
  <c r="AM229" i="5" s="1"/>
  <c r="AK223" i="5"/>
  <c r="AK222" i="5" s="1"/>
  <c r="AK221" i="5" s="1"/>
  <c r="AK220" i="5" s="1"/>
  <c r="AK219" i="5" s="1"/>
  <c r="AL221" i="5"/>
  <c r="AL220" i="5" s="1"/>
  <c r="AL219" i="5" s="1"/>
  <c r="AM221" i="5"/>
  <c r="AM220" i="5" s="1"/>
  <c r="AM219" i="5" s="1"/>
  <c r="AK214" i="5"/>
  <c r="AL212" i="5"/>
  <c r="AL211" i="5" s="1"/>
  <c r="AM212" i="5"/>
  <c r="AM210" i="5" s="1"/>
  <c r="AL203" i="5"/>
  <c r="AL202" i="5" s="1"/>
  <c r="AM203" i="5"/>
  <c r="AM201" i="5" s="1"/>
  <c r="AK198" i="5"/>
  <c r="AK195" i="5" s="1"/>
  <c r="AK194" i="5" s="1"/>
  <c r="AK193" i="5" s="1"/>
  <c r="AK192" i="5" s="1"/>
  <c r="AL194" i="5"/>
  <c r="AL193" i="5" s="1"/>
  <c r="AL192" i="5" s="1"/>
  <c r="AM194" i="5"/>
  <c r="AM193" i="5" s="1"/>
  <c r="AM192" i="5" s="1"/>
  <c r="AK189" i="5"/>
  <c r="AK188" i="5" s="1"/>
  <c r="AK187" i="5" s="1"/>
  <c r="AK186" i="5" s="1"/>
  <c r="AK185" i="5" s="1"/>
  <c r="AL187" i="5"/>
  <c r="AL186" i="5" s="1"/>
  <c r="AL185" i="5" s="1"/>
  <c r="AM187" i="5"/>
  <c r="AM186" i="5" s="1"/>
  <c r="AM185" i="5" s="1"/>
  <c r="AK178" i="5"/>
  <c r="AK177" i="5" s="1"/>
  <c r="AK176" i="5" s="1"/>
  <c r="AK175" i="5" s="1"/>
  <c r="AK174" i="5" s="1"/>
  <c r="AL176" i="5"/>
  <c r="AL175" i="5" s="1"/>
  <c r="AL174" i="5" s="1"/>
  <c r="AM176" i="5"/>
  <c r="AM175" i="5" s="1"/>
  <c r="AM174" i="5" s="1"/>
  <c r="AK165" i="5"/>
  <c r="AK164" i="5" s="1"/>
  <c r="AL163" i="5"/>
  <c r="AL162" i="5" s="1"/>
  <c r="AL161" i="5" s="1"/>
  <c r="AM163" i="5"/>
  <c r="AM162" i="5" s="1"/>
  <c r="AM161" i="5" s="1"/>
  <c r="AK159" i="5"/>
  <c r="AK158" i="5" s="1"/>
  <c r="AK157" i="5" s="1"/>
  <c r="AK156" i="5" s="1"/>
  <c r="AK155" i="5" s="1"/>
  <c r="AL157" i="5"/>
  <c r="AL156" i="5" s="1"/>
  <c r="AL155" i="5" s="1"/>
  <c r="AM157" i="5"/>
  <c r="AM156" i="5" s="1"/>
  <c r="AM155" i="5" s="1"/>
  <c r="AK151" i="5"/>
  <c r="AK150" i="5" s="1"/>
  <c r="AK149" i="5" s="1"/>
  <c r="AK148" i="5" s="1"/>
  <c r="AK147" i="5" s="1"/>
  <c r="AL149" i="5"/>
  <c r="AL148" i="5" s="1"/>
  <c r="AL147" i="5" s="1"/>
  <c r="AM149" i="5"/>
  <c r="AM148" i="5" s="1"/>
  <c r="AM147" i="5" s="1"/>
  <c r="AK144" i="5"/>
  <c r="AK143" i="5" s="1"/>
  <c r="AK142" i="5" s="1"/>
  <c r="AK141" i="5" s="1"/>
  <c r="AK140" i="5" s="1"/>
  <c r="AL142" i="5"/>
  <c r="AL141" i="5" s="1"/>
  <c r="AL140" i="5" s="1"/>
  <c r="AM142" i="5"/>
  <c r="AM141" i="5" s="1"/>
  <c r="AM140" i="5" s="1"/>
  <c r="AK138" i="5"/>
  <c r="AK137" i="5" s="1"/>
  <c r="AK136" i="5" s="1"/>
  <c r="AK135" i="5" s="1"/>
  <c r="AK134" i="5" s="1"/>
  <c r="AL136" i="5"/>
  <c r="AL135" i="5" s="1"/>
  <c r="AL134" i="5" s="1"/>
  <c r="AM136" i="5"/>
  <c r="AM135" i="5" s="1"/>
  <c r="AM134" i="5" s="1"/>
  <c r="AK120" i="5"/>
  <c r="AK119" i="5" s="1"/>
  <c r="AL120" i="5"/>
  <c r="AL115" i="5" s="1"/>
  <c r="AL114" i="5" s="1"/>
  <c r="AL113" i="5" s="1"/>
  <c r="AM120" i="5"/>
  <c r="AM115" i="5" s="1"/>
  <c r="AM114" i="5" s="1"/>
  <c r="AM113" i="5" s="1"/>
  <c r="AK117" i="5"/>
  <c r="AK116" i="5" s="1"/>
  <c r="AK111" i="5"/>
  <c r="AK110" i="5" s="1"/>
  <c r="AK109" i="5" s="1"/>
  <c r="AK108" i="5" s="1"/>
  <c r="AK107" i="5" s="1"/>
  <c r="AL109" i="5"/>
  <c r="AL108" i="5" s="1"/>
  <c r="AL107" i="5" s="1"/>
  <c r="AM109" i="5"/>
  <c r="AM108" i="5" s="1"/>
  <c r="AM107" i="5" s="1"/>
  <c r="AK101" i="5"/>
  <c r="AK59" i="5"/>
  <c r="AK48" i="5"/>
  <c r="AK43" i="5"/>
  <c r="AK34" i="5"/>
  <c r="AL28" i="5"/>
  <c r="AL27" i="5" s="1"/>
  <c r="AL26" i="5" s="1"/>
  <c r="AM28" i="5"/>
  <c r="AM27" i="5" s="1"/>
  <c r="AM26" i="5" s="1"/>
  <c r="AK22" i="5"/>
  <c r="AK21" i="5"/>
  <c r="AK20" i="5" s="1"/>
  <c r="AK19" i="5" s="1"/>
  <c r="AK18" i="5" s="1"/>
  <c r="AL20" i="5"/>
  <c r="AL19" i="5" s="1"/>
  <c r="AL18" i="5" s="1"/>
  <c r="AM20" i="5"/>
  <c r="AM19" i="5" s="1"/>
  <c r="AM18" i="5" s="1"/>
  <c r="AK13" i="5"/>
  <c r="AK12" i="5" s="1"/>
  <c r="AK11" i="5" s="1"/>
  <c r="AK10" i="5" s="1"/>
  <c r="AK9" i="5" s="1"/>
  <c r="AL11" i="5"/>
  <c r="AL10" i="5" s="1"/>
  <c r="AL9" i="5" s="1"/>
  <c r="AM11" i="5"/>
  <c r="AM10" i="5" s="1"/>
  <c r="AM9" i="5" s="1"/>
  <c r="R115" i="4"/>
  <c r="R114" i="4" s="1"/>
  <c r="AJ253" i="5"/>
  <c r="AH165" i="5"/>
  <c r="AI165" i="5"/>
  <c r="AJ165" i="5"/>
  <c r="AJ164" i="5" s="1"/>
  <c r="AH151" i="5"/>
  <c r="AI151" i="5"/>
  <c r="AI150" i="5" s="1"/>
  <c r="AJ151" i="5"/>
  <c r="AJ150" i="5" s="1"/>
  <c r="AJ149" i="5" s="1"/>
  <c r="AJ148" i="5" s="1"/>
  <c r="AJ367" i="5" s="1"/>
  <c r="AH205" i="5"/>
  <c r="AI205" i="5"/>
  <c r="AK20" i="3"/>
  <c r="AK10" i="3" s="1"/>
  <c r="AJ340" i="5"/>
  <c r="AJ335" i="5"/>
  <c r="AI335" i="5"/>
  <c r="AJ330" i="5"/>
  <c r="AJ326" i="5"/>
  <c r="AJ323" i="5"/>
  <c r="AJ311" i="5"/>
  <c r="AJ310" i="5" s="1"/>
  <c r="AJ309" i="5" s="1"/>
  <c r="AJ308" i="5" s="1"/>
  <c r="AJ307" i="5" s="1"/>
  <c r="AJ306" i="5" s="1"/>
  <c r="AI311" i="5"/>
  <c r="AI310" i="5" s="1"/>
  <c r="AI309" i="5" s="1"/>
  <c r="AI308" i="5" s="1"/>
  <c r="AI307" i="5" s="1"/>
  <c r="AI306" i="5" s="1"/>
  <c r="AI321" i="5"/>
  <c r="AI323" i="5"/>
  <c r="AI326" i="5"/>
  <c r="AJ301" i="5"/>
  <c r="AJ300" i="5" s="1"/>
  <c r="AJ299" i="5" s="1"/>
  <c r="AJ298" i="5" s="1"/>
  <c r="AJ297" i="5" s="1"/>
  <c r="AJ296" i="5" s="1"/>
  <c r="AJ285" i="5"/>
  <c r="AJ284" i="5" s="1"/>
  <c r="AI285" i="5"/>
  <c r="AI301" i="5"/>
  <c r="AI300" i="5" s="1"/>
  <c r="AI299" i="5" s="1"/>
  <c r="AI298" i="5" s="1"/>
  <c r="AI364" i="5" s="1"/>
  <c r="AJ274" i="5"/>
  <c r="AJ273" i="5" s="1"/>
  <c r="AJ272" i="5" s="1"/>
  <c r="AJ271" i="5" s="1"/>
  <c r="AJ270" i="5" s="1"/>
  <c r="AJ268" i="5"/>
  <c r="AJ267" i="5" s="1"/>
  <c r="AJ266" i="5" s="1"/>
  <c r="AJ265" i="5" s="1"/>
  <c r="AJ264" i="5" s="1"/>
  <c r="AJ262" i="5"/>
  <c r="AJ261" i="5" s="1"/>
  <c r="AJ260" i="5" s="1"/>
  <c r="AJ259" i="5" s="1"/>
  <c r="AJ258" i="5" s="1"/>
  <c r="AJ256" i="5"/>
  <c r="AI256" i="5"/>
  <c r="AJ246" i="5"/>
  <c r="AJ245" i="5"/>
  <c r="AJ244" i="5" s="1"/>
  <c r="AJ243" i="5" s="1"/>
  <c r="AJ242" i="5" s="1"/>
  <c r="AJ233" i="5"/>
  <c r="AJ232" i="5" s="1"/>
  <c r="AJ231" i="5" s="1"/>
  <c r="AJ230" i="5" s="1"/>
  <c r="AJ229" i="5" s="1"/>
  <c r="AJ223" i="5"/>
  <c r="AJ222" i="5" s="1"/>
  <c r="AJ221" i="5" s="1"/>
  <c r="AJ220" i="5" s="1"/>
  <c r="AJ219" i="5" s="1"/>
  <c r="AI223" i="5"/>
  <c r="AI233" i="5"/>
  <c r="AI232" i="5" s="1"/>
  <c r="AI231" i="5" s="1"/>
  <c r="AI230" i="5" s="1"/>
  <c r="AI229" i="5" s="1"/>
  <c r="AJ214" i="5"/>
  <c r="AJ198" i="5"/>
  <c r="AJ195" i="5" s="1"/>
  <c r="AJ194" i="5" s="1"/>
  <c r="AJ193" i="5" s="1"/>
  <c r="AJ192" i="5" s="1"/>
  <c r="AJ189" i="5"/>
  <c r="AJ188" i="5" s="1"/>
  <c r="AJ187" i="5" s="1"/>
  <c r="AJ186" i="5" s="1"/>
  <c r="AJ185" i="5" s="1"/>
  <c r="AJ178" i="5"/>
  <c r="AJ177" i="5" s="1"/>
  <c r="AJ176" i="5" s="1"/>
  <c r="AJ175" i="5" s="1"/>
  <c r="AJ174" i="5" s="1"/>
  <c r="AJ159" i="5"/>
  <c r="AJ158" i="5" s="1"/>
  <c r="AJ157" i="5" s="1"/>
  <c r="AJ156" i="5" s="1"/>
  <c r="AJ155" i="5" s="1"/>
  <c r="AJ144" i="5"/>
  <c r="AJ143" i="5" s="1"/>
  <c r="AJ142" i="5" s="1"/>
  <c r="AJ141" i="5" s="1"/>
  <c r="AJ140" i="5" s="1"/>
  <c r="AJ138" i="5"/>
  <c r="AJ137" i="5" s="1"/>
  <c r="AJ136" i="5" s="1"/>
  <c r="AJ135" i="5" s="1"/>
  <c r="AJ134" i="5" s="1"/>
  <c r="AJ120" i="5"/>
  <c r="AJ119" i="5" s="1"/>
  <c r="AI120" i="5"/>
  <c r="AJ117" i="5"/>
  <c r="AJ116" i="5" s="1"/>
  <c r="AI117" i="5"/>
  <c r="AI116" i="5" s="1"/>
  <c r="AJ111" i="5"/>
  <c r="AJ110" i="5" s="1"/>
  <c r="AJ109" i="5" s="1"/>
  <c r="AJ108" i="5" s="1"/>
  <c r="AJ107" i="5" s="1"/>
  <c r="AJ101" i="5"/>
  <c r="AI111" i="5"/>
  <c r="AI110" i="5" s="1"/>
  <c r="AI109" i="5" s="1"/>
  <c r="AI108" i="5" s="1"/>
  <c r="AI107" i="5" s="1"/>
  <c r="AI129" i="5"/>
  <c r="AI101" i="5"/>
  <c r="AJ59" i="5"/>
  <c r="AJ48" i="5"/>
  <c r="AJ43" i="5"/>
  <c r="AJ37" i="5"/>
  <c r="AJ34" i="5"/>
  <c r="AI34" i="5"/>
  <c r="AJ22" i="5"/>
  <c r="AJ21" i="5"/>
  <c r="AJ20" i="5" s="1"/>
  <c r="AJ19" i="5" s="1"/>
  <c r="AJ18" i="5" s="1"/>
  <c r="AJ13" i="5"/>
  <c r="AJ12" i="5" s="1"/>
  <c r="AJ11" i="5" s="1"/>
  <c r="AJ10" i="5" s="1"/>
  <c r="AJ9" i="5" s="1"/>
  <c r="AI13" i="5"/>
  <c r="AI12" i="5" s="1"/>
  <c r="AI21" i="5"/>
  <c r="AI20" i="5" s="1"/>
  <c r="AI22" i="5"/>
  <c r="AI37" i="5"/>
  <c r="AI43" i="5"/>
  <c r="AI48" i="5"/>
  <c r="AI59" i="5"/>
  <c r="AK78" i="3"/>
  <c r="AK76" i="3"/>
  <c r="AK74" i="3" s="1"/>
  <c r="AK73" i="3" s="1"/>
  <c r="AK69" i="3"/>
  <c r="AK68" i="3" s="1"/>
  <c r="AJ69" i="3"/>
  <c r="AJ68" i="3" s="1"/>
  <c r="AJ76" i="3"/>
  <c r="AJ74" i="3" s="1"/>
  <c r="AJ73" i="3" s="1"/>
  <c r="AJ78" i="3"/>
  <c r="AK62" i="3"/>
  <c r="AK57" i="3"/>
  <c r="AK54" i="3"/>
  <c r="AK49" i="3"/>
  <c r="AK47" i="3"/>
  <c r="AJ47" i="3"/>
  <c r="AK38" i="3"/>
  <c r="AK33" i="3"/>
  <c r="AK27" i="3"/>
  <c r="AK24" i="3"/>
  <c r="AK23" i="3" s="1"/>
  <c r="AJ24" i="3"/>
  <c r="AJ23" i="3" s="1"/>
  <c r="AJ11" i="3"/>
  <c r="AL56" i="3" l="1"/>
  <c r="AI279" i="5"/>
  <c r="AH279" i="5"/>
  <c r="AK32" i="3"/>
  <c r="AK31" i="3" s="1"/>
  <c r="AK29" i="3" s="1"/>
  <c r="AK26" i="3" s="1"/>
  <c r="AK9" i="3" s="1"/>
  <c r="AJ279" i="5"/>
  <c r="AK279" i="5"/>
  <c r="AL10" i="3"/>
  <c r="AK320" i="5"/>
  <c r="AJ361" i="5"/>
  <c r="AJ362" i="5"/>
  <c r="AK364" i="5"/>
  <c r="AM366" i="5"/>
  <c r="AK369" i="5"/>
  <c r="AL370" i="5"/>
  <c r="AJ359" i="5"/>
  <c r="AJ360" i="5"/>
  <c r="AK361" i="5"/>
  <c r="AK362" i="5"/>
  <c r="AL363" i="5"/>
  <c r="AK359" i="5"/>
  <c r="AK360" i="5"/>
  <c r="AJ370" i="5"/>
  <c r="AI361" i="5"/>
  <c r="AJ364" i="5"/>
  <c r="AK367" i="5"/>
  <c r="AJ369" i="5"/>
  <c r="AK370" i="5"/>
  <c r="AM361" i="5"/>
  <c r="AL361" i="5"/>
  <c r="AM364" i="5"/>
  <c r="AL364" i="5"/>
  <c r="AM365" i="5"/>
  <c r="AL365" i="5"/>
  <c r="AL366" i="5"/>
  <c r="AM370" i="5"/>
  <c r="AM362" i="5"/>
  <c r="AL362" i="5"/>
  <c r="AM368" i="5"/>
  <c r="AL368" i="5"/>
  <c r="AM369" i="5"/>
  <c r="AL369" i="5"/>
  <c r="AM367" i="5"/>
  <c r="AL367" i="5"/>
  <c r="AM360" i="5"/>
  <c r="AL360" i="5"/>
  <c r="AM359" i="5"/>
  <c r="AL359" i="5"/>
  <c r="AM358" i="5"/>
  <c r="AL358" i="5"/>
  <c r="AL67" i="3"/>
  <c r="AK329" i="5"/>
  <c r="AK213" i="5"/>
  <c r="AK212" i="5" s="1"/>
  <c r="AK211" i="5" s="1"/>
  <c r="AK363" i="5" s="1"/>
  <c r="AK278" i="5"/>
  <c r="AK277" i="5" s="1"/>
  <c r="AK276" i="5" s="1"/>
  <c r="AM202" i="5"/>
  <c r="AK252" i="5"/>
  <c r="AK251" i="5" s="1"/>
  <c r="AK250" i="5" s="1"/>
  <c r="AK42" i="5"/>
  <c r="AK29" i="5"/>
  <c r="AL53" i="3"/>
  <c r="AL32" i="3"/>
  <c r="AL31" i="3" s="1"/>
  <c r="AL29" i="3" s="1"/>
  <c r="AL26" i="3" s="1"/>
  <c r="AM211" i="5"/>
  <c r="AJ147" i="5"/>
  <c r="AL248" i="5"/>
  <c r="AM248" i="5"/>
  <c r="AK218" i="5"/>
  <c r="AL218" i="5"/>
  <c r="AM218" i="5"/>
  <c r="AL210" i="5"/>
  <c r="AM200" i="5"/>
  <c r="AK201" i="5"/>
  <c r="AL201" i="5"/>
  <c r="AK173" i="5"/>
  <c r="AL173" i="5"/>
  <c r="AM173" i="5"/>
  <c r="AK163" i="5"/>
  <c r="AK162" i="5" s="1"/>
  <c r="AM146" i="5"/>
  <c r="AL146" i="5"/>
  <c r="AK133" i="5"/>
  <c r="AM133" i="5"/>
  <c r="AL133" i="5"/>
  <c r="AI29" i="5"/>
  <c r="AK115" i="5"/>
  <c r="AK114" i="5" s="1"/>
  <c r="AK113" i="5" s="1"/>
  <c r="AM25" i="5"/>
  <c r="AL25" i="5"/>
  <c r="AK8" i="5"/>
  <c r="AK7" i="5" s="1"/>
  <c r="AL8" i="5"/>
  <c r="AL7" i="5" s="1"/>
  <c r="AM8" i="5"/>
  <c r="AM7" i="5" s="1"/>
  <c r="AJ252" i="5"/>
  <c r="AJ251" i="5" s="1"/>
  <c r="AJ250" i="5" s="1"/>
  <c r="AI119" i="5"/>
  <c r="AI115" i="5" s="1"/>
  <c r="AI114" i="5" s="1"/>
  <c r="AI113" i="5" s="1"/>
  <c r="AI19" i="5"/>
  <c r="AI18" i="5" s="1"/>
  <c r="AI320" i="5"/>
  <c r="AI297" i="5"/>
  <c r="AI296" i="5" s="1"/>
  <c r="AJ29" i="5"/>
  <c r="AJ329" i="5"/>
  <c r="AJ320" i="5"/>
  <c r="AJ278" i="5"/>
  <c r="AJ277" i="5" s="1"/>
  <c r="AJ276" i="5" s="1"/>
  <c r="AJ218" i="5"/>
  <c r="AJ213" i="5"/>
  <c r="AJ212" i="5" s="1"/>
  <c r="AJ210" i="5" s="1"/>
  <c r="AJ200" i="5" s="1"/>
  <c r="AJ202" i="5"/>
  <c r="AJ173" i="5"/>
  <c r="AJ163" i="5"/>
  <c r="AJ162" i="5" s="1"/>
  <c r="AJ133" i="5"/>
  <c r="AJ115" i="5"/>
  <c r="AJ114" i="5" s="1"/>
  <c r="AJ113" i="5" s="1"/>
  <c r="AI42" i="5"/>
  <c r="AJ42" i="5"/>
  <c r="AJ8" i="5"/>
  <c r="AJ7" i="5" s="1"/>
  <c r="AK67" i="3"/>
  <c r="AK56" i="3"/>
  <c r="AK53" i="3" s="1"/>
  <c r="AL9" i="3" l="1"/>
  <c r="AL8" i="3" s="1"/>
  <c r="AL7" i="3" s="1"/>
  <c r="AK319" i="5"/>
  <c r="AK318" i="5" s="1"/>
  <c r="AK317" i="5" s="1"/>
  <c r="AK316" i="5" s="1"/>
  <c r="AM363" i="5"/>
  <c r="AI28" i="5"/>
  <c r="AI27" i="5" s="1"/>
  <c r="AI26" i="5" s="1"/>
  <c r="AI25" i="5" s="1"/>
  <c r="AJ161" i="5"/>
  <c r="AJ146" i="5" s="1"/>
  <c r="AJ368" i="5"/>
  <c r="AJ365" i="5"/>
  <c r="AK365" i="5"/>
  <c r="AJ249" i="5"/>
  <c r="AJ248" i="5" s="1"/>
  <c r="AJ366" i="5"/>
  <c r="AK249" i="5"/>
  <c r="AK248" i="5" s="1"/>
  <c r="AK366" i="5"/>
  <c r="AK161" i="5"/>
  <c r="AK146" i="5" s="1"/>
  <c r="AK368" i="5"/>
  <c r="AM371" i="5"/>
  <c r="AL371" i="5"/>
  <c r="AL200" i="5"/>
  <c r="AL24" i="5" s="1"/>
  <c r="AL6" i="5" s="1"/>
  <c r="AL5" i="5" s="1"/>
  <c r="AK210" i="5"/>
  <c r="AK200" i="5" s="1"/>
  <c r="AK28" i="5"/>
  <c r="AK27" i="5" s="1"/>
  <c r="AM24" i="5"/>
  <c r="AM6" i="5" s="1"/>
  <c r="AM5" i="5" s="1"/>
  <c r="AJ319" i="5"/>
  <c r="AJ318" i="5" s="1"/>
  <c r="AJ317" i="5" s="1"/>
  <c r="AJ316" i="5" s="1"/>
  <c r="AJ28" i="5"/>
  <c r="AJ27" i="5" s="1"/>
  <c r="AJ211" i="5"/>
  <c r="AJ363" i="5" s="1"/>
  <c r="AK8" i="3"/>
  <c r="AK7" i="3" s="1"/>
  <c r="AJ26" i="5" l="1"/>
  <c r="AJ25" i="5" s="1"/>
  <c r="AJ358" i="5"/>
  <c r="AJ371" i="5" s="1"/>
  <c r="AK26" i="5"/>
  <c r="AK25" i="5" s="1"/>
  <c r="AK24" i="5" s="1"/>
  <c r="AK6" i="5" s="1"/>
  <c r="AK5" i="5" s="1"/>
  <c r="AK358" i="5"/>
  <c r="AK371" i="5" s="1"/>
  <c r="AJ24" i="5"/>
  <c r="AJ6" i="5" s="1"/>
  <c r="AJ5" i="5" s="1"/>
  <c r="AI330" i="5" l="1"/>
  <c r="AI340" i="5"/>
  <c r="AI345" i="5"/>
  <c r="AI284" i="5"/>
  <c r="AI274" i="5"/>
  <c r="AI273" i="5" s="1"/>
  <c r="AI272" i="5" s="1"/>
  <c r="AI271" i="5" s="1"/>
  <c r="AI270" i="5" s="1"/>
  <c r="AI268" i="5"/>
  <c r="AI267" i="5" s="1"/>
  <c r="AI266" i="5" s="1"/>
  <c r="AI265" i="5" s="1"/>
  <c r="AI264" i="5" s="1"/>
  <c r="AI262" i="5"/>
  <c r="AI261" i="5" s="1"/>
  <c r="AI260" i="5" s="1"/>
  <c r="AI259" i="5" s="1"/>
  <c r="AI253" i="5"/>
  <c r="AI246" i="5"/>
  <c r="AI245" i="5"/>
  <c r="AI244" i="5" s="1"/>
  <c r="AI243" i="5" s="1"/>
  <c r="AI242" i="5" s="1"/>
  <c r="AI222" i="5"/>
  <c r="AI221" i="5" s="1"/>
  <c r="AI220" i="5" s="1"/>
  <c r="AI216" i="5"/>
  <c r="AI214" i="5"/>
  <c r="AI204" i="5"/>
  <c r="AI203" i="5" s="1"/>
  <c r="AI198" i="5"/>
  <c r="AI195" i="5" s="1"/>
  <c r="AI194" i="5" s="1"/>
  <c r="AI193" i="5" s="1"/>
  <c r="AI189" i="5"/>
  <c r="AI188" i="5" s="1"/>
  <c r="AI187" i="5" s="1"/>
  <c r="AI186" i="5" s="1"/>
  <c r="AI178" i="5"/>
  <c r="AI177" i="5" s="1"/>
  <c r="AI176" i="5" s="1"/>
  <c r="AI175" i="5" s="1"/>
  <c r="AI174" i="5" s="1"/>
  <c r="AI164" i="5"/>
  <c r="AI159" i="5"/>
  <c r="AI149" i="5"/>
  <c r="AI148" i="5" s="1"/>
  <c r="AI144" i="5"/>
  <c r="AI143" i="5" s="1"/>
  <c r="AI142" i="5" s="1"/>
  <c r="AI138" i="5"/>
  <c r="AI137" i="5" s="1"/>
  <c r="AH117" i="5"/>
  <c r="AH116" i="5" s="1"/>
  <c r="AI11" i="5"/>
  <c r="AI10" i="5" s="1"/>
  <c r="AJ62" i="3"/>
  <c r="AJ57" i="3"/>
  <c r="AJ54" i="3"/>
  <c r="AJ49" i="3"/>
  <c r="AJ38" i="3"/>
  <c r="AJ33" i="3"/>
  <c r="AJ27" i="3"/>
  <c r="AJ20" i="3"/>
  <c r="AJ10" i="3" s="1"/>
  <c r="AG20" i="3"/>
  <c r="AI11" i="3"/>
  <c r="AG353" i="5"/>
  <c r="AC352" i="5"/>
  <c r="AG352" i="5" s="1"/>
  <c r="AB352" i="5"/>
  <c r="AA352" i="5"/>
  <c r="AA351" i="5" s="1"/>
  <c r="AA350" i="5" s="1"/>
  <c r="Z352" i="5"/>
  <c r="Z351" i="5" s="1"/>
  <c r="Z350" i="5" s="1"/>
  <c r="Y352" i="5"/>
  <c r="Y351" i="5" s="1"/>
  <c r="Y350" i="5" s="1"/>
  <c r="X352" i="5"/>
  <c r="W352" i="5"/>
  <c r="W351" i="5" s="1"/>
  <c r="W350" i="5" s="1"/>
  <c r="T352" i="5"/>
  <c r="T351" i="5" s="1"/>
  <c r="T350" i="5" s="1"/>
  <c r="S352" i="5"/>
  <c r="S351" i="5" s="1"/>
  <c r="S350" i="5" s="1"/>
  <c r="R352" i="5"/>
  <c r="Q352" i="5"/>
  <c r="Q351" i="5" s="1"/>
  <c r="Q350" i="5" s="1"/>
  <c r="Q348" i="5" s="1"/>
  <c r="Q340" i="5" s="1"/>
  <c r="Q335" i="5" s="1"/>
  <c r="Q330" i="5" s="1"/>
  <c r="Q329" i="5" s="1"/>
  <c r="P352" i="5"/>
  <c r="P351" i="5" s="1"/>
  <c r="P350" i="5" s="1"/>
  <c r="P348" i="5" s="1"/>
  <c r="P340" i="5" s="1"/>
  <c r="P335" i="5" s="1"/>
  <c r="P330" i="5" s="1"/>
  <c r="P329" i="5" s="1"/>
  <c r="O352" i="5"/>
  <c r="O351" i="5" s="1"/>
  <c r="O350" i="5" s="1"/>
  <c r="O348" i="5" s="1"/>
  <c r="O340" i="5" s="1"/>
  <c r="O335" i="5" s="1"/>
  <c r="O330" i="5" s="1"/>
  <c r="O329" i="5" s="1"/>
  <c r="N352" i="5"/>
  <c r="N351" i="5" s="1"/>
  <c r="N350" i="5" s="1"/>
  <c r="N348" i="5" s="1"/>
  <c r="N340" i="5" s="1"/>
  <c r="N335" i="5" s="1"/>
  <c r="N330" i="5" s="1"/>
  <c r="N329" i="5" s="1"/>
  <c r="M352" i="5"/>
  <c r="M351" i="5" s="1"/>
  <c r="M350" i="5" s="1"/>
  <c r="M348" i="5" s="1"/>
  <c r="M340" i="5" s="1"/>
  <c r="M335" i="5" s="1"/>
  <c r="M330" i="5" s="1"/>
  <c r="M329" i="5" s="1"/>
  <c r="L352" i="5"/>
  <c r="L351" i="5" s="1"/>
  <c r="L350" i="5" s="1"/>
  <c r="L348" i="5" s="1"/>
  <c r="L340" i="5" s="1"/>
  <c r="L335" i="5" s="1"/>
  <c r="L330" i="5" s="1"/>
  <c r="L329" i="5" s="1"/>
  <c r="K352" i="5"/>
  <c r="K351" i="5" s="1"/>
  <c r="K350" i="5" s="1"/>
  <c r="K348" i="5" s="1"/>
  <c r="K340" i="5" s="1"/>
  <c r="K335" i="5" s="1"/>
  <c r="AB351" i="5"/>
  <c r="AB350" i="5" s="1"/>
  <c r="AB349" i="5" s="1"/>
  <c r="X351" i="5"/>
  <c r="X350" i="5" s="1"/>
  <c r="V351" i="5"/>
  <c r="V350" i="5" s="1"/>
  <c r="U351" i="5"/>
  <c r="U350" i="5" s="1"/>
  <c r="U349" i="5" s="1"/>
  <c r="R351" i="5"/>
  <c r="R350" i="5" s="1"/>
  <c r="R348" i="5" s="1"/>
  <c r="AG347" i="5"/>
  <c r="AG346" i="5"/>
  <c r="AH345" i="5"/>
  <c r="AF345" i="5"/>
  <c r="AE345" i="5"/>
  <c r="AD345" i="5"/>
  <c r="AC345" i="5"/>
  <c r="AB345" i="5"/>
  <c r="AA345" i="5"/>
  <c r="Z345" i="5"/>
  <c r="Y345" i="5"/>
  <c r="X345" i="5"/>
  <c r="W345" i="5"/>
  <c r="V345" i="5"/>
  <c r="U345" i="5"/>
  <c r="U335" i="5" s="1"/>
  <c r="U330" i="5" s="1"/>
  <c r="U329" i="5" s="1"/>
  <c r="T345" i="5"/>
  <c r="S345" i="5"/>
  <c r="AG344" i="5"/>
  <c r="AG343" i="5"/>
  <c r="AG342" i="5"/>
  <c r="AG341" i="5"/>
  <c r="AH340" i="5"/>
  <c r="AF340" i="5"/>
  <c r="AE340" i="5"/>
  <c r="AD340" i="5"/>
  <c r="AC340" i="5"/>
  <c r="AB340" i="5"/>
  <c r="AA340" i="5"/>
  <c r="Y340" i="5"/>
  <c r="X340" i="5"/>
  <c r="W340" i="5"/>
  <c r="T340" i="5"/>
  <c r="S340" i="5"/>
  <c r="AG339" i="5"/>
  <c r="AG338" i="5"/>
  <c r="AG337" i="5"/>
  <c r="AG336" i="5"/>
  <c r="AH335" i="5"/>
  <c r="AF335" i="5"/>
  <c r="AE335" i="5"/>
  <c r="AD335" i="5"/>
  <c r="AC335" i="5"/>
  <c r="AB335" i="5"/>
  <c r="AA335" i="5"/>
  <c r="Z335" i="5"/>
  <c r="Y335" i="5"/>
  <c r="X335" i="5"/>
  <c r="W335" i="5"/>
  <c r="W330" i="5" s="1"/>
  <c r="T335" i="5"/>
  <c r="S335" i="5"/>
  <c r="AG334" i="5"/>
  <c r="AG333" i="5"/>
  <c r="AG332" i="5"/>
  <c r="AG331" i="5"/>
  <c r="AH330" i="5"/>
  <c r="AF330" i="5"/>
  <c r="AE330" i="5"/>
  <c r="AD330" i="5"/>
  <c r="AC330" i="5"/>
  <c r="AB330" i="5"/>
  <c r="AA330" i="5"/>
  <c r="Z330" i="5"/>
  <c r="Y330" i="5"/>
  <c r="X330" i="5"/>
  <c r="T330" i="5"/>
  <c r="S330" i="5"/>
  <c r="K330" i="5"/>
  <c r="K329" i="5" s="1"/>
  <c r="V329" i="5"/>
  <c r="AG328" i="5"/>
  <c r="AG327" i="5"/>
  <c r="AH326" i="5"/>
  <c r="AF326" i="5"/>
  <c r="AE326" i="5"/>
  <c r="AD326" i="5"/>
  <c r="AC326" i="5"/>
  <c r="AB326" i="5"/>
  <c r="AA326" i="5"/>
  <c r="Z326" i="5"/>
  <c r="Y326" i="5"/>
  <c r="X326" i="5"/>
  <c r="X320" i="5" s="1"/>
  <c r="W326" i="5"/>
  <c r="W320" i="5" s="1"/>
  <c r="W319" i="5" s="1"/>
  <c r="W318" i="5" s="1"/>
  <c r="W317" i="5" s="1"/>
  <c r="V326" i="5"/>
  <c r="U326" i="5"/>
  <c r="T326" i="5"/>
  <c r="S326" i="5"/>
  <c r="AG325" i="5"/>
  <c r="AG324" i="5"/>
  <c r="AH323" i="5"/>
  <c r="AF323" i="5"/>
  <c r="AE323" i="5"/>
  <c r="AD323" i="5"/>
  <c r="AC323" i="5"/>
  <c r="AG322" i="5"/>
  <c r="AG321" i="5" s="1"/>
  <c r="AH321" i="5"/>
  <c r="AF321" i="5"/>
  <c r="AE321" i="5"/>
  <c r="AD321" i="5"/>
  <c r="AC321" i="5"/>
  <c r="AB321" i="5"/>
  <c r="AA321" i="5"/>
  <c r="Z321" i="5"/>
  <c r="Y321" i="5"/>
  <c r="V321" i="5"/>
  <c r="U321" i="5"/>
  <c r="T321" i="5"/>
  <c r="S321" i="5"/>
  <c r="R318" i="5"/>
  <c r="R317" i="5" s="1"/>
  <c r="R316" i="5" s="1"/>
  <c r="P317" i="5"/>
  <c r="P316" i="5" s="1"/>
  <c r="O317" i="5"/>
  <c r="O316" i="5" s="1"/>
  <c r="N317" i="5"/>
  <c r="N316" i="5" s="1"/>
  <c r="M317" i="5"/>
  <c r="M316" i="5" s="1"/>
  <c r="L317" i="5"/>
  <c r="L316" i="5" s="1"/>
  <c r="K317" i="5"/>
  <c r="K316" i="5" s="1"/>
  <c r="Q316" i="5"/>
  <c r="AG315" i="5"/>
  <c r="AG314" i="5"/>
  <c r="AG313" i="5"/>
  <c r="AG312" i="5"/>
  <c r="V312" i="5"/>
  <c r="V311" i="5" s="1"/>
  <c r="V310" i="5" s="1"/>
  <c r="V309" i="5" s="1"/>
  <c r="V308" i="5" s="1"/>
  <c r="V307" i="5" s="1"/>
  <c r="V306" i="5" s="1"/>
  <c r="AH311" i="5"/>
  <c r="AH310" i="5" s="1"/>
  <c r="AH309" i="5" s="1"/>
  <c r="AH308" i="5" s="1"/>
  <c r="AF311" i="5"/>
  <c r="AF310" i="5" s="1"/>
  <c r="AF309" i="5" s="1"/>
  <c r="AF308" i="5" s="1"/>
  <c r="AF307" i="5" s="1"/>
  <c r="AF306" i="5" s="1"/>
  <c r="AE311" i="5"/>
  <c r="AE310" i="5" s="1"/>
  <c r="AE309" i="5" s="1"/>
  <c r="AE308" i="5" s="1"/>
  <c r="AE307" i="5" s="1"/>
  <c r="AE306" i="5" s="1"/>
  <c r="AD311" i="5"/>
  <c r="AD310" i="5" s="1"/>
  <c r="AD309" i="5" s="1"/>
  <c r="AD308" i="5" s="1"/>
  <c r="AD307" i="5" s="1"/>
  <c r="AD306" i="5" s="1"/>
  <c r="AC311" i="5"/>
  <c r="AC310" i="5" s="1"/>
  <c r="AC309" i="5" s="1"/>
  <c r="AC308" i="5" s="1"/>
  <c r="AC307" i="5" s="1"/>
  <c r="AC306" i="5" s="1"/>
  <c r="AB311" i="5"/>
  <c r="AB310" i="5" s="1"/>
  <c r="AB309" i="5" s="1"/>
  <c r="AB308" i="5" s="1"/>
  <c r="AB307" i="5" s="1"/>
  <c r="AB306" i="5" s="1"/>
  <c r="AA311" i="5"/>
  <c r="AA310" i="5" s="1"/>
  <c r="AA309" i="5" s="1"/>
  <c r="AA308" i="5" s="1"/>
  <c r="AA307" i="5" s="1"/>
  <c r="AA306" i="5" s="1"/>
  <c r="Z311" i="5"/>
  <c r="Z310" i="5" s="1"/>
  <c r="Z309" i="5" s="1"/>
  <c r="Z308" i="5" s="1"/>
  <c r="Z307" i="5" s="1"/>
  <c r="Z306" i="5" s="1"/>
  <c r="Y311" i="5"/>
  <c r="Y310" i="5" s="1"/>
  <c r="Y309" i="5" s="1"/>
  <c r="Y308" i="5" s="1"/>
  <c r="Y307" i="5" s="1"/>
  <c r="Y306" i="5" s="1"/>
  <c r="X311" i="5"/>
  <c r="X310" i="5" s="1"/>
  <c r="X309" i="5" s="1"/>
  <c r="X308" i="5" s="1"/>
  <c r="X307" i="5" s="1"/>
  <c r="X306" i="5" s="1"/>
  <c r="W311" i="5"/>
  <c r="W310" i="5" s="1"/>
  <c r="W309" i="5" s="1"/>
  <c r="W308" i="5" s="1"/>
  <c r="W307" i="5" s="1"/>
  <c r="W306" i="5" s="1"/>
  <c r="U311" i="5"/>
  <c r="U310" i="5" s="1"/>
  <c r="U309" i="5" s="1"/>
  <c r="U308" i="5" s="1"/>
  <c r="U307" i="5" s="1"/>
  <c r="T311" i="5"/>
  <c r="T310" i="5" s="1"/>
  <c r="T309" i="5" s="1"/>
  <c r="T308" i="5" s="1"/>
  <c r="T307" i="5" s="1"/>
  <c r="T306" i="5" s="1"/>
  <c r="S311" i="5"/>
  <c r="S310" i="5" s="1"/>
  <c r="S309" i="5" s="1"/>
  <c r="S308" i="5" s="1"/>
  <c r="S307" i="5" s="1"/>
  <c r="S306" i="5" s="1"/>
  <c r="R311" i="5"/>
  <c r="R310" i="5" s="1"/>
  <c r="R309" i="5" s="1"/>
  <c r="R308" i="5" s="1"/>
  <c r="R307" i="5" s="1"/>
  <c r="R306" i="5" s="1"/>
  <c r="Q311" i="5"/>
  <c r="Q310" i="5" s="1"/>
  <c r="Q309" i="5" s="1"/>
  <c r="Q308" i="5" s="1"/>
  <c r="Q307" i="5" s="1"/>
  <c r="Q306" i="5" s="1"/>
  <c r="P311" i="5"/>
  <c r="P310" i="5" s="1"/>
  <c r="P309" i="5" s="1"/>
  <c r="P308" i="5" s="1"/>
  <c r="P307" i="5" s="1"/>
  <c r="P306" i="5" s="1"/>
  <c r="O311" i="5"/>
  <c r="O310" i="5" s="1"/>
  <c r="O309" i="5" s="1"/>
  <c r="O308" i="5" s="1"/>
  <c r="O307" i="5" s="1"/>
  <c r="O306" i="5" s="1"/>
  <c r="N311" i="5"/>
  <c r="N310" i="5" s="1"/>
  <c r="N309" i="5" s="1"/>
  <c r="N308" i="5" s="1"/>
  <c r="N307" i="5" s="1"/>
  <c r="N306" i="5" s="1"/>
  <c r="M311" i="5"/>
  <c r="M310" i="5" s="1"/>
  <c r="M309" i="5" s="1"/>
  <c r="M308" i="5" s="1"/>
  <c r="M307" i="5" s="1"/>
  <c r="M306" i="5" s="1"/>
  <c r="L311" i="5"/>
  <c r="L310" i="5" s="1"/>
  <c r="L309" i="5" s="1"/>
  <c r="L308" i="5" s="1"/>
  <c r="L307" i="5" s="1"/>
  <c r="L306" i="5" s="1"/>
  <c r="K311" i="5"/>
  <c r="K310" i="5" s="1"/>
  <c r="K309" i="5" s="1"/>
  <c r="K308" i="5" s="1"/>
  <c r="K307" i="5" s="1"/>
  <c r="K306" i="5" s="1"/>
  <c r="AG305" i="5"/>
  <c r="AG304" i="5"/>
  <c r="AG303" i="5"/>
  <c r="AG302" i="5"/>
  <c r="V302" i="5"/>
  <c r="V300" i="5" s="1"/>
  <c r="V299" i="5" s="1"/>
  <c r="V298" i="5" s="1"/>
  <c r="V297" i="5" s="1"/>
  <c r="V296" i="5" s="1"/>
  <c r="AH301" i="5"/>
  <c r="AH300" i="5" s="1"/>
  <c r="AH299" i="5" s="1"/>
  <c r="AH298" i="5" s="1"/>
  <c r="AF301" i="5"/>
  <c r="AF300" i="5" s="1"/>
  <c r="AF299" i="5" s="1"/>
  <c r="AF298" i="5" s="1"/>
  <c r="AE301" i="5"/>
  <c r="AE300" i="5" s="1"/>
  <c r="AE299" i="5" s="1"/>
  <c r="AE298" i="5" s="1"/>
  <c r="AD301" i="5"/>
  <c r="AD300" i="5" s="1"/>
  <c r="AD299" i="5" s="1"/>
  <c r="AD298" i="5" s="1"/>
  <c r="AD297" i="5" s="1"/>
  <c r="AD296" i="5" s="1"/>
  <c r="AC301" i="5"/>
  <c r="AC300" i="5" s="1"/>
  <c r="AC299" i="5" s="1"/>
  <c r="AC298" i="5" s="1"/>
  <c r="AB301" i="5"/>
  <c r="AB300" i="5" s="1"/>
  <c r="AB299" i="5" s="1"/>
  <c r="AB298" i="5" s="1"/>
  <c r="AA301" i="5"/>
  <c r="AA300" i="5" s="1"/>
  <c r="AA299" i="5" s="1"/>
  <c r="AA298" i="5" s="1"/>
  <c r="Z301" i="5"/>
  <c r="Z300" i="5" s="1"/>
  <c r="Z299" i="5" s="1"/>
  <c r="Z298" i="5" s="1"/>
  <c r="Z297" i="5" s="1"/>
  <c r="Z296" i="5" s="1"/>
  <c r="Y301" i="5"/>
  <c r="Y300" i="5" s="1"/>
  <c r="Y299" i="5" s="1"/>
  <c r="Y298" i="5" s="1"/>
  <c r="Y297" i="5" s="1"/>
  <c r="Y296" i="5" s="1"/>
  <c r="X301" i="5"/>
  <c r="X300" i="5" s="1"/>
  <c r="X299" i="5" s="1"/>
  <c r="X298" i="5" s="1"/>
  <c r="X297" i="5" s="1"/>
  <c r="X296" i="5" s="1"/>
  <c r="W301" i="5"/>
  <c r="W300" i="5" s="1"/>
  <c r="W299" i="5" s="1"/>
  <c r="W298" i="5" s="1"/>
  <c r="W297" i="5" s="1"/>
  <c r="W296" i="5" s="1"/>
  <c r="U301" i="5"/>
  <c r="T301" i="5"/>
  <c r="S301" i="5"/>
  <c r="R301" i="5"/>
  <c r="Q301" i="5"/>
  <c r="P301" i="5"/>
  <c r="O301" i="5"/>
  <c r="N301" i="5"/>
  <c r="M301" i="5"/>
  <c r="L301" i="5"/>
  <c r="K301" i="5"/>
  <c r="U300" i="5"/>
  <c r="U299" i="5" s="1"/>
  <c r="U298" i="5" s="1"/>
  <c r="U297" i="5" s="1"/>
  <c r="U296" i="5" s="1"/>
  <c r="T300" i="5"/>
  <c r="T299" i="5" s="1"/>
  <c r="T298" i="5" s="1"/>
  <c r="T297" i="5" s="1"/>
  <c r="T296" i="5" s="1"/>
  <c r="S300" i="5"/>
  <c r="S299" i="5" s="1"/>
  <c r="S298" i="5" s="1"/>
  <c r="S297" i="5" s="1"/>
  <c r="S296" i="5" s="1"/>
  <c r="R300" i="5"/>
  <c r="R299" i="5" s="1"/>
  <c r="R298" i="5" s="1"/>
  <c r="R297" i="5" s="1"/>
  <c r="R296" i="5" s="1"/>
  <c r="Q300" i="5"/>
  <c r="Q299" i="5" s="1"/>
  <c r="Q298" i="5" s="1"/>
  <c r="Q297" i="5" s="1"/>
  <c r="Q296" i="5" s="1"/>
  <c r="P300" i="5"/>
  <c r="P299" i="5" s="1"/>
  <c r="P298" i="5" s="1"/>
  <c r="P297" i="5" s="1"/>
  <c r="P296" i="5" s="1"/>
  <c r="O300" i="5"/>
  <c r="O299" i="5" s="1"/>
  <c r="O298" i="5" s="1"/>
  <c r="O297" i="5" s="1"/>
  <c r="O296" i="5" s="1"/>
  <c r="N300" i="5"/>
  <c r="N299" i="5" s="1"/>
  <c r="N298" i="5" s="1"/>
  <c r="N297" i="5" s="1"/>
  <c r="N296" i="5" s="1"/>
  <c r="M300" i="5"/>
  <c r="M299" i="5" s="1"/>
  <c r="M298" i="5" s="1"/>
  <c r="M297" i="5" s="1"/>
  <c r="M296" i="5" s="1"/>
  <c r="L300" i="5"/>
  <c r="L299" i="5" s="1"/>
  <c r="L298" i="5" s="1"/>
  <c r="L297" i="5" s="1"/>
  <c r="L296" i="5" s="1"/>
  <c r="K300" i="5"/>
  <c r="K299" i="5" s="1"/>
  <c r="K298" i="5" s="1"/>
  <c r="K297" i="5" s="1"/>
  <c r="K296" i="5" s="1"/>
  <c r="AG295" i="5"/>
  <c r="V295" i="5"/>
  <c r="AG294" i="5"/>
  <c r="V294" i="5"/>
  <c r="AG293" i="5"/>
  <c r="AG292" i="5"/>
  <c r="AG291" i="5"/>
  <c r="AG290" i="5"/>
  <c r="AG289" i="5"/>
  <c r="AG288" i="5"/>
  <c r="AG287" i="5"/>
  <c r="AG286" i="5"/>
  <c r="V286" i="5"/>
  <c r="AH285" i="5"/>
  <c r="AH284" i="5" s="1"/>
  <c r="AF285" i="5"/>
  <c r="AF284" i="5" s="1"/>
  <c r="AE285" i="5"/>
  <c r="AE284" i="5" s="1"/>
  <c r="AD285" i="5"/>
  <c r="AD284" i="5" s="1"/>
  <c r="AC285" i="5"/>
  <c r="AC284" i="5" s="1"/>
  <c r="AB285" i="5"/>
  <c r="AB284" i="5" s="1"/>
  <c r="AB278" i="5" s="1"/>
  <c r="AB277" i="5" s="1"/>
  <c r="AB276" i="5" s="1"/>
  <c r="AA285" i="5"/>
  <c r="AA284" i="5" s="1"/>
  <c r="AA278" i="5" s="1"/>
  <c r="AA277" i="5" s="1"/>
  <c r="AA276" i="5" s="1"/>
  <c r="Z285" i="5"/>
  <c r="Z284" i="5" s="1"/>
  <c r="Z278" i="5" s="1"/>
  <c r="Z277" i="5" s="1"/>
  <c r="Z276" i="5" s="1"/>
  <c r="Y285" i="5"/>
  <c r="Y284" i="5" s="1"/>
  <c r="Y278" i="5" s="1"/>
  <c r="Y277" i="5" s="1"/>
  <c r="Y276" i="5" s="1"/>
  <c r="X285" i="5"/>
  <c r="X284" i="5" s="1"/>
  <c r="X278" i="5" s="1"/>
  <c r="X277" i="5" s="1"/>
  <c r="X276" i="5" s="1"/>
  <c r="W285" i="5"/>
  <c r="W284" i="5" s="1"/>
  <c r="W278" i="5" s="1"/>
  <c r="W277" i="5" s="1"/>
  <c r="W276" i="5" s="1"/>
  <c r="V285" i="5"/>
  <c r="V284" i="5" s="1"/>
  <c r="V278" i="5" s="1"/>
  <c r="V277" i="5" s="1"/>
  <c r="V276" i="5" s="1"/>
  <c r="U285" i="5"/>
  <c r="U284" i="5" s="1"/>
  <c r="U278" i="5" s="1"/>
  <c r="U277" i="5" s="1"/>
  <c r="U276" i="5" s="1"/>
  <c r="T285" i="5"/>
  <c r="T284" i="5" s="1"/>
  <c r="T278" i="5" s="1"/>
  <c r="T277" i="5" s="1"/>
  <c r="T276" i="5" s="1"/>
  <c r="S285" i="5"/>
  <c r="S284" i="5" s="1"/>
  <c r="S278" i="5" s="1"/>
  <c r="S277" i="5" s="1"/>
  <c r="S276" i="5" s="1"/>
  <c r="R285" i="5"/>
  <c r="R284" i="5" s="1"/>
  <c r="R278" i="5" s="1"/>
  <c r="R277" i="5" s="1"/>
  <c r="R276" i="5" s="1"/>
  <c r="Q285" i="5"/>
  <c r="Q284" i="5" s="1"/>
  <c r="Q278" i="5" s="1"/>
  <c r="Q277" i="5" s="1"/>
  <c r="Q276" i="5" s="1"/>
  <c r="P285" i="5"/>
  <c r="P284" i="5" s="1"/>
  <c r="P278" i="5" s="1"/>
  <c r="P277" i="5" s="1"/>
  <c r="P276" i="5" s="1"/>
  <c r="O285" i="5"/>
  <c r="O284" i="5" s="1"/>
  <c r="O278" i="5" s="1"/>
  <c r="O277" i="5" s="1"/>
  <c r="O276" i="5" s="1"/>
  <c r="N285" i="5"/>
  <c r="N284" i="5" s="1"/>
  <c r="N278" i="5" s="1"/>
  <c r="N277" i="5" s="1"/>
  <c r="N276" i="5" s="1"/>
  <c r="M285" i="5"/>
  <c r="M284" i="5" s="1"/>
  <c r="M278" i="5" s="1"/>
  <c r="M277" i="5" s="1"/>
  <c r="M276" i="5" s="1"/>
  <c r="L285" i="5"/>
  <c r="L284" i="5" s="1"/>
  <c r="L278" i="5" s="1"/>
  <c r="L277" i="5" s="1"/>
  <c r="L276" i="5" s="1"/>
  <c r="K285" i="5"/>
  <c r="K284" i="5" s="1"/>
  <c r="K278" i="5" s="1"/>
  <c r="K277" i="5" s="1"/>
  <c r="K276" i="5" s="1"/>
  <c r="AF279" i="5"/>
  <c r="AE279" i="5"/>
  <c r="AD279" i="5"/>
  <c r="AC279" i="5"/>
  <c r="AG275" i="5"/>
  <c r="AG274" i="5" s="1"/>
  <c r="AG273" i="5" s="1"/>
  <c r="AG272" i="5" s="1"/>
  <c r="AG271" i="5" s="1"/>
  <c r="AG270" i="5" s="1"/>
  <c r="V275" i="5"/>
  <c r="AH274" i="5"/>
  <c r="AH273" i="5" s="1"/>
  <c r="AH272" i="5" s="1"/>
  <c r="AH271" i="5" s="1"/>
  <c r="AH270" i="5" s="1"/>
  <c r="AF274" i="5"/>
  <c r="AF273" i="5" s="1"/>
  <c r="AF272" i="5" s="1"/>
  <c r="AF271" i="5" s="1"/>
  <c r="AF270" i="5" s="1"/>
  <c r="AE274" i="5"/>
  <c r="AE273" i="5" s="1"/>
  <c r="AE272" i="5" s="1"/>
  <c r="AE271" i="5" s="1"/>
  <c r="AE270" i="5" s="1"/>
  <c r="AD274" i="5"/>
  <c r="AD273" i="5" s="1"/>
  <c r="AD272" i="5" s="1"/>
  <c r="AD271" i="5" s="1"/>
  <c r="AD270" i="5" s="1"/>
  <c r="AC274" i="5"/>
  <c r="AC273" i="5" s="1"/>
  <c r="AC272" i="5" s="1"/>
  <c r="AC271" i="5" s="1"/>
  <c r="AC270" i="5" s="1"/>
  <c r="AB274" i="5"/>
  <c r="AB273" i="5" s="1"/>
  <c r="AB272" i="5" s="1"/>
  <c r="AB271" i="5" s="1"/>
  <c r="AB270" i="5" s="1"/>
  <c r="AA274" i="5"/>
  <c r="AA273" i="5" s="1"/>
  <c r="AA272" i="5" s="1"/>
  <c r="AA271" i="5" s="1"/>
  <c r="AA270" i="5" s="1"/>
  <c r="Z274" i="5"/>
  <c r="Z273" i="5" s="1"/>
  <c r="Z272" i="5" s="1"/>
  <c r="Z271" i="5" s="1"/>
  <c r="Z270" i="5" s="1"/>
  <c r="Y274" i="5"/>
  <c r="Y273" i="5" s="1"/>
  <c r="Y272" i="5" s="1"/>
  <c r="Y271" i="5" s="1"/>
  <c r="Y270" i="5" s="1"/>
  <c r="X274" i="5"/>
  <c r="X273" i="5" s="1"/>
  <c r="X272" i="5" s="1"/>
  <c r="X271" i="5" s="1"/>
  <c r="X270" i="5" s="1"/>
  <c r="W274" i="5"/>
  <c r="W273" i="5" s="1"/>
  <c r="W272" i="5" s="1"/>
  <c r="W271" i="5" s="1"/>
  <c r="W270" i="5" s="1"/>
  <c r="V274" i="5"/>
  <c r="V273" i="5" s="1"/>
  <c r="V272" i="5" s="1"/>
  <c r="V271" i="5" s="1"/>
  <c r="V270" i="5" s="1"/>
  <c r="U274" i="5"/>
  <c r="U273" i="5" s="1"/>
  <c r="U272" i="5" s="1"/>
  <c r="U271" i="5" s="1"/>
  <c r="U270" i="5" s="1"/>
  <c r="T274" i="5"/>
  <c r="T273" i="5" s="1"/>
  <c r="T272" i="5" s="1"/>
  <c r="T271" i="5" s="1"/>
  <c r="T270" i="5" s="1"/>
  <c r="S274" i="5"/>
  <c r="S273" i="5" s="1"/>
  <c r="S272" i="5" s="1"/>
  <c r="S271" i="5" s="1"/>
  <c r="S270" i="5" s="1"/>
  <c r="R274" i="5"/>
  <c r="R273" i="5" s="1"/>
  <c r="R272" i="5" s="1"/>
  <c r="R271" i="5" s="1"/>
  <c r="R270" i="5" s="1"/>
  <c r="Q274" i="5"/>
  <c r="Q273" i="5" s="1"/>
  <c r="Q272" i="5" s="1"/>
  <c r="Q271" i="5" s="1"/>
  <c r="Q270" i="5" s="1"/>
  <c r="P274" i="5"/>
  <c r="P273" i="5" s="1"/>
  <c r="P272" i="5" s="1"/>
  <c r="P271" i="5" s="1"/>
  <c r="P270" i="5" s="1"/>
  <c r="O274" i="5"/>
  <c r="O273" i="5" s="1"/>
  <c r="O272" i="5" s="1"/>
  <c r="O271" i="5" s="1"/>
  <c r="O270" i="5" s="1"/>
  <c r="N274" i="5"/>
  <c r="N273" i="5" s="1"/>
  <c r="N272" i="5" s="1"/>
  <c r="N271" i="5" s="1"/>
  <c r="N270" i="5" s="1"/>
  <c r="M274" i="5"/>
  <c r="M273" i="5" s="1"/>
  <c r="M272" i="5" s="1"/>
  <c r="M271" i="5" s="1"/>
  <c r="M270" i="5" s="1"/>
  <c r="L274" i="5"/>
  <c r="L273" i="5" s="1"/>
  <c r="L272" i="5" s="1"/>
  <c r="L271" i="5" s="1"/>
  <c r="L270" i="5" s="1"/>
  <c r="K274" i="5"/>
  <c r="K273" i="5" s="1"/>
  <c r="K272" i="5" s="1"/>
  <c r="K271" i="5" s="1"/>
  <c r="K270" i="5" s="1"/>
  <c r="AG269" i="5"/>
  <c r="AG268" i="5" s="1"/>
  <c r="AG267" i="5" s="1"/>
  <c r="AG266" i="5" s="1"/>
  <c r="AG265" i="5" s="1"/>
  <c r="AG264" i="5" s="1"/>
  <c r="V269" i="5"/>
  <c r="AH268" i="5"/>
  <c r="AH267" i="5" s="1"/>
  <c r="AH266" i="5" s="1"/>
  <c r="AH265" i="5" s="1"/>
  <c r="AH264" i="5" s="1"/>
  <c r="AF268" i="5"/>
  <c r="AF267" i="5" s="1"/>
  <c r="AF266" i="5" s="1"/>
  <c r="AF265" i="5" s="1"/>
  <c r="AF264" i="5" s="1"/>
  <c r="AE268" i="5"/>
  <c r="AE267" i="5" s="1"/>
  <c r="AE266" i="5" s="1"/>
  <c r="AE265" i="5" s="1"/>
  <c r="AE264" i="5" s="1"/>
  <c r="AD268" i="5"/>
  <c r="AD267" i="5" s="1"/>
  <c r="AD266" i="5" s="1"/>
  <c r="AD265" i="5" s="1"/>
  <c r="AD264" i="5" s="1"/>
  <c r="AC268" i="5"/>
  <c r="AC267" i="5" s="1"/>
  <c r="AC266" i="5" s="1"/>
  <c r="AC265" i="5" s="1"/>
  <c r="AC264" i="5" s="1"/>
  <c r="AB268" i="5"/>
  <c r="AB267" i="5" s="1"/>
  <c r="AB266" i="5" s="1"/>
  <c r="AB265" i="5" s="1"/>
  <c r="AB264" i="5" s="1"/>
  <c r="AA268" i="5"/>
  <c r="AA267" i="5" s="1"/>
  <c r="AA266" i="5" s="1"/>
  <c r="AA265" i="5" s="1"/>
  <c r="AA264" i="5" s="1"/>
  <c r="Z268" i="5"/>
  <c r="Z267" i="5" s="1"/>
  <c r="Z266" i="5" s="1"/>
  <c r="Z265" i="5" s="1"/>
  <c r="Z264" i="5" s="1"/>
  <c r="Y268" i="5"/>
  <c r="Y267" i="5" s="1"/>
  <c r="Y266" i="5" s="1"/>
  <c r="Y265" i="5" s="1"/>
  <c r="Y264" i="5" s="1"/>
  <c r="X268" i="5"/>
  <c r="X267" i="5" s="1"/>
  <c r="X266" i="5" s="1"/>
  <c r="X265" i="5" s="1"/>
  <c r="X264" i="5" s="1"/>
  <c r="W268" i="5"/>
  <c r="W267" i="5" s="1"/>
  <c r="W266" i="5" s="1"/>
  <c r="W265" i="5" s="1"/>
  <c r="W264" i="5" s="1"/>
  <c r="V268" i="5"/>
  <c r="V267" i="5" s="1"/>
  <c r="V266" i="5" s="1"/>
  <c r="V265" i="5" s="1"/>
  <c r="V264" i="5" s="1"/>
  <c r="U268" i="5"/>
  <c r="U267" i="5" s="1"/>
  <c r="U266" i="5" s="1"/>
  <c r="U265" i="5" s="1"/>
  <c r="U264" i="5" s="1"/>
  <c r="T268" i="5"/>
  <c r="T267" i="5" s="1"/>
  <c r="T266" i="5" s="1"/>
  <c r="T265" i="5" s="1"/>
  <c r="T264" i="5" s="1"/>
  <c r="S268" i="5"/>
  <c r="S267" i="5" s="1"/>
  <c r="S266" i="5" s="1"/>
  <c r="S265" i="5" s="1"/>
  <c r="S264" i="5" s="1"/>
  <c r="R268" i="5"/>
  <c r="R267" i="5" s="1"/>
  <c r="R266" i="5" s="1"/>
  <c r="R265" i="5" s="1"/>
  <c r="R264" i="5" s="1"/>
  <c r="Q268" i="5"/>
  <c r="Q267" i="5" s="1"/>
  <c r="Q266" i="5" s="1"/>
  <c r="Q265" i="5" s="1"/>
  <c r="Q264" i="5" s="1"/>
  <c r="P268" i="5"/>
  <c r="P267" i="5" s="1"/>
  <c r="P266" i="5" s="1"/>
  <c r="P265" i="5" s="1"/>
  <c r="P264" i="5" s="1"/>
  <c r="O268" i="5"/>
  <c r="O267" i="5" s="1"/>
  <c r="O266" i="5" s="1"/>
  <c r="O265" i="5" s="1"/>
  <c r="O264" i="5" s="1"/>
  <c r="N268" i="5"/>
  <c r="N267" i="5" s="1"/>
  <c r="N266" i="5" s="1"/>
  <c r="N265" i="5" s="1"/>
  <c r="N264" i="5" s="1"/>
  <c r="M268" i="5"/>
  <c r="M267" i="5" s="1"/>
  <c r="M266" i="5" s="1"/>
  <c r="M265" i="5" s="1"/>
  <c r="M264" i="5" s="1"/>
  <c r="L268" i="5"/>
  <c r="L267" i="5" s="1"/>
  <c r="L266" i="5" s="1"/>
  <c r="L265" i="5" s="1"/>
  <c r="L264" i="5" s="1"/>
  <c r="K268" i="5"/>
  <c r="K267" i="5" s="1"/>
  <c r="K266" i="5" s="1"/>
  <c r="K265" i="5" s="1"/>
  <c r="K264" i="5" s="1"/>
  <c r="AG263" i="5"/>
  <c r="AG262" i="5" s="1"/>
  <c r="AG261" i="5" s="1"/>
  <c r="AG260" i="5" s="1"/>
  <c r="AG259" i="5" s="1"/>
  <c r="V263" i="5"/>
  <c r="AH262" i="5"/>
  <c r="AH261" i="5" s="1"/>
  <c r="AH260" i="5" s="1"/>
  <c r="AH259" i="5" s="1"/>
  <c r="AF262" i="5"/>
  <c r="AF261" i="5" s="1"/>
  <c r="AF260" i="5" s="1"/>
  <c r="AF259" i="5" s="1"/>
  <c r="AE262" i="5"/>
  <c r="AE261" i="5" s="1"/>
  <c r="AE260" i="5" s="1"/>
  <c r="AE259" i="5" s="1"/>
  <c r="AD262" i="5"/>
  <c r="AD261" i="5" s="1"/>
  <c r="AD260" i="5" s="1"/>
  <c r="AD259" i="5" s="1"/>
  <c r="AD258" i="5" s="1"/>
  <c r="AC262" i="5"/>
  <c r="AC261" i="5" s="1"/>
  <c r="AC260" i="5" s="1"/>
  <c r="AC259" i="5" s="1"/>
  <c r="AB262" i="5"/>
  <c r="AB261" i="5" s="1"/>
  <c r="AB260" i="5" s="1"/>
  <c r="AB259" i="5" s="1"/>
  <c r="AA262" i="5"/>
  <c r="AA261" i="5" s="1"/>
  <c r="AA260" i="5" s="1"/>
  <c r="AA259" i="5" s="1"/>
  <c r="Z262" i="5"/>
  <c r="Z261" i="5" s="1"/>
  <c r="Z260" i="5" s="1"/>
  <c r="Z259" i="5" s="1"/>
  <c r="Z258" i="5" s="1"/>
  <c r="Y262" i="5"/>
  <c r="Y261" i="5" s="1"/>
  <c r="Y260" i="5" s="1"/>
  <c r="Y259" i="5" s="1"/>
  <c r="Y258" i="5" s="1"/>
  <c r="X262" i="5"/>
  <c r="X261" i="5" s="1"/>
  <c r="X260" i="5" s="1"/>
  <c r="X259" i="5" s="1"/>
  <c r="X258" i="5" s="1"/>
  <c r="W262" i="5"/>
  <c r="W261" i="5" s="1"/>
  <c r="W260" i="5" s="1"/>
  <c r="W259" i="5" s="1"/>
  <c r="W258" i="5" s="1"/>
  <c r="V262" i="5"/>
  <c r="V261" i="5" s="1"/>
  <c r="V260" i="5" s="1"/>
  <c r="V259" i="5" s="1"/>
  <c r="V258" i="5" s="1"/>
  <c r="U262" i="5"/>
  <c r="U261" i="5" s="1"/>
  <c r="U260" i="5" s="1"/>
  <c r="U259" i="5" s="1"/>
  <c r="U258" i="5" s="1"/>
  <c r="T262" i="5"/>
  <c r="T261" i="5" s="1"/>
  <c r="T260" i="5" s="1"/>
  <c r="T259" i="5" s="1"/>
  <c r="T258" i="5" s="1"/>
  <c r="S262" i="5"/>
  <c r="S261" i="5" s="1"/>
  <c r="S260" i="5" s="1"/>
  <c r="S259" i="5" s="1"/>
  <c r="S258" i="5" s="1"/>
  <c r="R262" i="5"/>
  <c r="R261" i="5" s="1"/>
  <c r="R260" i="5" s="1"/>
  <c r="R259" i="5" s="1"/>
  <c r="R258" i="5" s="1"/>
  <c r="Q262" i="5"/>
  <c r="Q261" i="5" s="1"/>
  <c r="Q260" i="5" s="1"/>
  <c r="Q259" i="5" s="1"/>
  <c r="Q258" i="5" s="1"/>
  <c r="P262" i="5"/>
  <c r="P261" i="5" s="1"/>
  <c r="P260" i="5" s="1"/>
  <c r="P259" i="5" s="1"/>
  <c r="P258" i="5" s="1"/>
  <c r="O262" i="5"/>
  <c r="O261" i="5" s="1"/>
  <c r="O260" i="5" s="1"/>
  <c r="O259" i="5" s="1"/>
  <c r="O258" i="5" s="1"/>
  <c r="N262" i="5"/>
  <c r="N261" i="5" s="1"/>
  <c r="N260" i="5" s="1"/>
  <c r="N259" i="5" s="1"/>
  <c r="N258" i="5" s="1"/>
  <c r="M262" i="5"/>
  <c r="M261" i="5" s="1"/>
  <c r="M260" i="5" s="1"/>
  <c r="M259" i="5" s="1"/>
  <c r="M258" i="5" s="1"/>
  <c r="L262" i="5"/>
  <c r="L261" i="5" s="1"/>
  <c r="L260" i="5" s="1"/>
  <c r="L259" i="5" s="1"/>
  <c r="L258" i="5" s="1"/>
  <c r="K262" i="5"/>
  <c r="K261" i="5" s="1"/>
  <c r="K260" i="5" s="1"/>
  <c r="K259" i="5" s="1"/>
  <c r="K258" i="5" s="1"/>
  <c r="AG257" i="5"/>
  <c r="AG256" i="5" s="1"/>
  <c r="V257" i="5"/>
  <c r="V256" i="5" s="1"/>
  <c r="AH256" i="5"/>
  <c r="AF256" i="5"/>
  <c r="AE256" i="5"/>
  <c r="AD256" i="5"/>
  <c r="AC256" i="5"/>
  <c r="AB256" i="5"/>
  <c r="AA256" i="5"/>
  <c r="Z256" i="5"/>
  <c r="Y256" i="5"/>
  <c r="X256" i="5"/>
  <c r="W256" i="5"/>
  <c r="U256" i="5"/>
  <c r="T256" i="5"/>
  <c r="S256" i="5"/>
  <c r="R256" i="5"/>
  <c r="Q256" i="5"/>
  <c r="P256" i="5"/>
  <c r="O256" i="5"/>
  <c r="N256" i="5"/>
  <c r="AG255" i="5"/>
  <c r="AG254" i="5"/>
  <c r="V254" i="5"/>
  <c r="V253" i="5" s="1"/>
  <c r="AH253" i="5"/>
  <c r="AF253" i="5"/>
  <c r="AE253" i="5"/>
  <c r="AD253" i="5"/>
  <c r="AC253" i="5"/>
  <c r="AB253" i="5"/>
  <c r="AA253" i="5"/>
  <c r="Z253" i="5"/>
  <c r="Y253" i="5"/>
  <c r="X253" i="5"/>
  <c r="W253" i="5"/>
  <c r="U253" i="5"/>
  <c r="T253" i="5"/>
  <c r="S253" i="5"/>
  <c r="R253" i="5"/>
  <c r="Q253" i="5"/>
  <c r="P253" i="5"/>
  <c r="O253" i="5"/>
  <c r="N253" i="5"/>
  <c r="M253" i="5"/>
  <c r="M252" i="5" s="1"/>
  <c r="M251" i="5" s="1"/>
  <c r="M250" i="5" s="1"/>
  <c r="M249" i="5" s="1"/>
  <c r="L253" i="5"/>
  <c r="L252" i="5" s="1"/>
  <c r="L251" i="5" s="1"/>
  <c r="L250" i="5" s="1"/>
  <c r="L249" i="5" s="1"/>
  <c r="K253" i="5"/>
  <c r="K252" i="5" s="1"/>
  <c r="K251" i="5" s="1"/>
  <c r="K250" i="5" s="1"/>
  <c r="K249" i="5" s="1"/>
  <c r="AG247" i="5"/>
  <c r="AG246" i="5" s="1"/>
  <c r="V247" i="5"/>
  <c r="V245" i="5" s="1"/>
  <c r="V244" i="5" s="1"/>
  <c r="V243" i="5" s="1"/>
  <c r="V242" i="5" s="1"/>
  <c r="AH246" i="5"/>
  <c r="AF246" i="5"/>
  <c r="AE246" i="5"/>
  <c r="AD246" i="5"/>
  <c r="AC246" i="5"/>
  <c r="AB246" i="5"/>
  <c r="AA246" i="5"/>
  <c r="Z246" i="5"/>
  <c r="Y246" i="5"/>
  <c r="X246" i="5"/>
  <c r="W246" i="5"/>
  <c r="V246" i="5"/>
  <c r="U246" i="5"/>
  <c r="T246" i="5"/>
  <c r="S246" i="5"/>
  <c r="R246" i="5"/>
  <c r="Q246" i="5"/>
  <c r="P246" i="5"/>
  <c r="O246" i="5"/>
  <c r="N246" i="5"/>
  <c r="M246" i="5"/>
  <c r="L246" i="5"/>
  <c r="K246" i="5"/>
  <c r="AH245" i="5"/>
  <c r="AH244" i="5" s="1"/>
  <c r="AH243" i="5" s="1"/>
  <c r="AH242" i="5" s="1"/>
  <c r="AF245" i="5"/>
  <c r="AF244" i="5" s="1"/>
  <c r="AF243" i="5" s="1"/>
  <c r="AF242" i="5" s="1"/>
  <c r="AE245" i="5"/>
  <c r="AE244" i="5" s="1"/>
  <c r="AE243" i="5" s="1"/>
  <c r="AE242" i="5" s="1"/>
  <c r="AD245" i="5"/>
  <c r="AD244" i="5" s="1"/>
  <c r="AD243" i="5" s="1"/>
  <c r="AD242" i="5" s="1"/>
  <c r="AC245" i="5"/>
  <c r="AC244" i="5" s="1"/>
  <c r="AC243" i="5" s="1"/>
  <c r="AC242" i="5" s="1"/>
  <c r="AB245" i="5"/>
  <c r="AB244" i="5" s="1"/>
  <c r="AB243" i="5" s="1"/>
  <c r="AB242" i="5" s="1"/>
  <c r="AA245" i="5"/>
  <c r="Z245" i="5"/>
  <c r="Z244" i="5" s="1"/>
  <c r="Z243" i="5" s="1"/>
  <c r="Z242" i="5" s="1"/>
  <c r="Y245" i="5"/>
  <c r="Y244" i="5" s="1"/>
  <c r="Y243" i="5" s="1"/>
  <c r="Y242" i="5" s="1"/>
  <c r="X245" i="5"/>
  <c r="X244" i="5" s="1"/>
  <c r="X243" i="5" s="1"/>
  <c r="X242" i="5" s="1"/>
  <c r="W245" i="5"/>
  <c r="W244" i="5" s="1"/>
  <c r="W243" i="5" s="1"/>
  <c r="W242" i="5" s="1"/>
  <c r="U245" i="5"/>
  <c r="U244" i="5" s="1"/>
  <c r="U243" i="5" s="1"/>
  <c r="U242" i="5" s="1"/>
  <c r="T245" i="5"/>
  <c r="T244" i="5" s="1"/>
  <c r="T243" i="5" s="1"/>
  <c r="T242" i="5" s="1"/>
  <c r="S245" i="5"/>
  <c r="S244" i="5" s="1"/>
  <c r="S243" i="5" s="1"/>
  <c r="S242" i="5" s="1"/>
  <c r="R245" i="5"/>
  <c r="R244" i="5" s="1"/>
  <c r="R243" i="5" s="1"/>
  <c r="R242" i="5" s="1"/>
  <c r="Q245" i="5"/>
  <c r="Q244" i="5" s="1"/>
  <c r="Q243" i="5" s="1"/>
  <c r="Q242" i="5" s="1"/>
  <c r="P245" i="5"/>
  <c r="P244" i="5" s="1"/>
  <c r="P243" i="5" s="1"/>
  <c r="P242" i="5" s="1"/>
  <c r="O245" i="5"/>
  <c r="O244" i="5" s="1"/>
  <c r="O243" i="5" s="1"/>
  <c r="O242" i="5" s="1"/>
  <c r="N245" i="5"/>
  <c r="N244" i="5" s="1"/>
  <c r="N243" i="5" s="1"/>
  <c r="N242" i="5" s="1"/>
  <c r="M245" i="5"/>
  <c r="M244" i="5" s="1"/>
  <c r="M243" i="5" s="1"/>
  <c r="M242" i="5" s="1"/>
  <c r="L245" i="5"/>
  <c r="L244" i="5" s="1"/>
  <c r="L243" i="5" s="1"/>
  <c r="L242" i="5" s="1"/>
  <c r="K245" i="5"/>
  <c r="K244" i="5" s="1"/>
  <c r="K243" i="5" s="1"/>
  <c r="K242" i="5" s="1"/>
  <c r="AA244" i="5"/>
  <c r="AA243" i="5" s="1"/>
  <c r="AA242" i="5" s="1"/>
  <c r="AG241" i="5"/>
  <c r="V241" i="5"/>
  <c r="AG240" i="5"/>
  <c r="T240" i="5"/>
  <c r="S240" i="5"/>
  <c r="R240" i="5"/>
  <c r="Q240" i="5"/>
  <c r="P240" i="5"/>
  <c r="AG239" i="5"/>
  <c r="T239" i="5"/>
  <c r="T238" i="5" s="1"/>
  <c r="T237" i="5" s="1"/>
  <c r="T236" i="5" s="1"/>
  <c r="S239" i="5"/>
  <c r="S238" i="5" s="1"/>
  <c r="S237" i="5" s="1"/>
  <c r="S236" i="5" s="1"/>
  <c r="R239" i="5"/>
  <c r="R238" i="5" s="1"/>
  <c r="R237" i="5" s="1"/>
  <c r="R236" i="5" s="1"/>
  <c r="Q239" i="5"/>
  <c r="Q238" i="5" s="1"/>
  <c r="Q237" i="5" s="1"/>
  <c r="Q236" i="5" s="1"/>
  <c r="P239" i="5"/>
  <c r="P238" i="5" s="1"/>
  <c r="P237" i="5" s="1"/>
  <c r="P236" i="5" s="1"/>
  <c r="AG238" i="5"/>
  <c r="U238" i="5"/>
  <c r="U237" i="5" s="1"/>
  <c r="U236" i="5" s="1"/>
  <c r="AG237" i="5"/>
  <c r="AG236" i="5"/>
  <c r="AG235" i="5"/>
  <c r="V235" i="5"/>
  <c r="AG234" i="5"/>
  <c r="V234" i="5"/>
  <c r="AH233" i="5"/>
  <c r="AH232" i="5" s="1"/>
  <c r="AH231" i="5" s="1"/>
  <c r="AH230" i="5" s="1"/>
  <c r="AH229" i="5" s="1"/>
  <c r="AF233" i="5"/>
  <c r="AF232" i="5" s="1"/>
  <c r="AF231" i="5" s="1"/>
  <c r="AF230" i="5" s="1"/>
  <c r="AF229" i="5" s="1"/>
  <c r="AE233" i="5"/>
  <c r="AE232" i="5" s="1"/>
  <c r="AE231" i="5" s="1"/>
  <c r="AE230" i="5" s="1"/>
  <c r="AE229" i="5" s="1"/>
  <c r="AD233" i="5"/>
  <c r="AD232" i="5" s="1"/>
  <c r="AD231" i="5" s="1"/>
  <c r="AD230" i="5" s="1"/>
  <c r="AD229" i="5" s="1"/>
  <c r="AC233" i="5"/>
  <c r="AC232" i="5" s="1"/>
  <c r="AC231" i="5" s="1"/>
  <c r="AC230" i="5" s="1"/>
  <c r="AC229" i="5" s="1"/>
  <c r="AB233" i="5"/>
  <c r="AB232" i="5" s="1"/>
  <c r="AB231" i="5" s="1"/>
  <c r="AB230" i="5" s="1"/>
  <c r="AB229" i="5" s="1"/>
  <c r="AA233" i="5"/>
  <c r="AA232" i="5" s="1"/>
  <c r="AA231" i="5" s="1"/>
  <c r="AA230" i="5" s="1"/>
  <c r="AA229" i="5" s="1"/>
  <c r="Z233" i="5"/>
  <c r="Z232" i="5" s="1"/>
  <c r="Z231" i="5" s="1"/>
  <c r="Z230" i="5" s="1"/>
  <c r="Z229" i="5" s="1"/>
  <c r="Y233" i="5"/>
  <c r="Y232" i="5" s="1"/>
  <c r="Y231" i="5" s="1"/>
  <c r="Y230" i="5" s="1"/>
  <c r="Y229" i="5" s="1"/>
  <c r="X233" i="5"/>
  <c r="X232" i="5" s="1"/>
  <c r="X231" i="5" s="1"/>
  <c r="X230" i="5" s="1"/>
  <c r="X229" i="5" s="1"/>
  <c r="W233" i="5"/>
  <c r="W232" i="5" s="1"/>
  <c r="W231" i="5" s="1"/>
  <c r="W230" i="5" s="1"/>
  <c r="W229" i="5" s="1"/>
  <c r="U233" i="5"/>
  <c r="U232" i="5" s="1"/>
  <c r="U231" i="5" s="1"/>
  <c r="U230" i="5" s="1"/>
  <c r="U229" i="5" s="1"/>
  <c r="T233" i="5"/>
  <c r="T232" i="5" s="1"/>
  <c r="S233" i="5"/>
  <c r="S232" i="5" s="1"/>
  <c r="R233" i="5"/>
  <c r="R232" i="5" s="1"/>
  <c r="Q233" i="5"/>
  <c r="Q232" i="5" s="1"/>
  <c r="Q231" i="5" s="1"/>
  <c r="Q230" i="5" s="1"/>
  <c r="Q229" i="5" s="1"/>
  <c r="P233" i="5"/>
  <c r="P232" i="5" s="1"/>
  <c r="P231" i="5" s="1"/>
  <c r="P230" i="5" s="1"/>
  <c r="P229" i="5" s="1"/>
  <c r="O233" i="5"/>
  <c r="O232" i="5" s="1"/>
  <c r="O231" i="5" s="1"/>
  <c r="O230" i="5" s="1"/>
  <c r="O229" i="5" s="1"/>
  <c r="N233" i="5"/>
  <c r="N232" i="5" s="1"/>
  <c r="N231" i="5" s="1"/>
  <c r="N230" i="5" s="1"/>
  <c r="N229" i="5" s="1"/>
  <c r="M233" i="5"/>
  <c r="M232" i="5" s="1"/>
  <c r="L233" i="5"/>
  <c r="L232" i="5" s="1"/>
  <c r="K233" i="5"/>
  <c r="K232" i="5" s="1"/>
  <c r="M230" i="5"/>
  <c r="L230" i="5"/>
  <c r="K230" i="5"/>
  <c r="M229" i="5"/>
  <c r="L229" i="5"/>
  <c r="K229" i="5"/>
  <c r="AG228" i="5"/>
  <c r="AG225" i="5"/>
  <c r="V225" i="5"/>
  <c r="AG224" i="5"/>
  <c r="V224" i="5"/>
  <c r="AH223" i="5"/>
  <c r="AH222" i="5" s="1"/>
  <c r="AH221" i="5" s="1"/>
  <c r="AH220" i="5" s="1"/>
  <c r="AF223" i="5"/>
  <c r="AF222" i="5" s="1"/>
  <c r="AF221" i="5" s="1"/>
  <c r="AF220" i="5" s="1"/>
  <c r="AE223" i="5"/>
  <c r="AD223" i="5"/>
  <c r="AD222" i="5" s="1"/>
  <c r="AD221" i="5" s="1"/>
  <c r="AD220" i="5" s="1"/>
  <c r="AD219" i="5" s="1"/>
  <c r="AC223" i="5"/>
  <c r="AC222" i="5" s="1"/>
  <c r="AC221" i="5" s="1"/>
  <c r="AC220" i="5" s="1"/>
  <c r="AB223" i="5"/>
  <c r="AB222" i="5" s="1"/>
  <c r="AB221" i="5" s="1"/>
  <c r="AB220" i="5" s="1"/>
  <c r="AA223" i="5"/>
  <c r="AA222" i="5" s="1"/>
  <c r="AA221" i="5" s="1"/>
  <c r="AA220" i="5" s="1"/>
  <c r="Z223" i="5"/>
  <c r="Z222" i="5" s="1"/>
  <c r="Z221" i="5" s="1"/>
  <c r="Z220" i="5" s="1"/>
  <c r="Z219" i="5" s="1"/>
  <c r="Y223" i="5"/>
  <c r="Y222" i="5" s="1"/>
  <c r="Y221" i="5" s="1"/>
  <c r="Y220" i="5" s="1"/>
  <c r="Y219" i="5" s="1"/>
  <c r="X223" i="5"/>
  <c r="X222" i="5" s="1"/>
  <c r="X221" i="5" s="1"/>
  <c r="X220" i="5" s="1"/>
  <c r="X219" i="5" s="1"/>
  <c r="W223" i="5"/>
  <c r="W222" i="5" s="1"/>
  <c r="W221" i="5" s="1"/>
  <c r="W220" i="5" s="1"/>
  <c r="W219" i="5" s="1"/>
  <c r="U223" i="5"/>
  <c r="U222" i="5" s="1"/>
  <c r="U221" i="5" s="1"/>
  <c r="U220" i="5" s="1"/>
  <c r="U219" i="5" s="1"/>
  <c r="T223" i="5"/>
  <c r="T222" i="5" s="1"/>
  <c r="T221" i="5" s="1"/>
  <c r="T220" i="5" s="1"/>
  <c r="T219" i="5" s="1"/>
  <c r="S223" i="5"/>
  <c r="S222" i="5" s="1"/>
  <c r="S221" i="5" s="1"/>
  <c r="S220" i="5" s="1"/>
  <c r="S219" i="5" s="1"/>
  <c r="R223" i="5"/>
  <c r="R222" i="5" s="1"/>
  <c r="R221" i="5" s="1"/>
  <c r="R220" i="5" s="1"/>
  <c r="R219" i="5" s="1"/>
  <c r="Q223" i="5"/>
  <c r="Q222" i="5" s="1"/>
  <c r="Q221" i="5" s="1"/>
  <c r="Q220" i="5" s="1"/>
  <c r="Q219" i="5" s="1"/>
  <c r="P223" i="5"/>
  <c r="P222" i="5" s="1"/>
  <c r="P221" i="5" s="1"/>
  <c r="P220" i="5" s="1"/>
  <c r="P219" i="5" s="1"/>
  <c r="O223" i="5"/>
  <c r="O222" i="5" s="1"/>
  <c r="O221" i="5" s="1"/>
  <c r="O220" i="5" s="1"/>
  <c r="O219" i="5" s="1"/>
  <c r="N223" i="5"/>
  <c r="N222" i="5" s="1"/>
  <c r="N221" i="5" s="1"/>
  <c r="N220" i="5" s="1"/>
  <c r="N219" i="5" s="1"/>
  <c r="M223" i="5"/>
  <c r="M222" i="5" s="1"/>
  <c r="M221" i="5" s="1"/>
  <c r="M220" i="5" s="1"/>
  <c r="M219" i="5" s="1"/>
  <c r="L223" i="5"/>
  <c r="L222" i="5" s="1"/>
  <c r="L221" i="5" s="1"/>
  <c r="L220" i="5" s="1"/>
  <c r="L219" i="5" s="1"/>
  <c r="K223" i="5"/>
  <c r="K222" i="5" s="1"/>
  <c r="K221" i="5" s="1"/>
  <c r="K220" i="5" s="1"/>
  <c r="K219" i="5" s="1"/>
  <c r="AE222" i="5"/>
  <c r="AE221" i="5" s="1"/>
  <c r="AE220" i="5" s="1"/>
  <c r="AG217" i="5"/>
  <c r="AG216" i="5" s="1"/>
  <c r="AH216" i="5"/>
  <c r="AF216" i="5"/>
  <c r="AE216" i="5"/>
  <c r="AD216" i="5"/>
  <c r="AC216" i="5"/>
  <c r="AB216" i="5"/>
  <c r="AA216" i="5"/>
  <c r="Z216" i="5"/>
  <c r="Y216" i="5"/>
  <c r="AG215" i="5"/>
  <c r="AG214" i="5" s="1"/>
  <c r="V215" i="5"/>
  <c r="AH214" i="5"/>
  <c r="AF214" i="5"/>
  <c r="AE214" i="5"/>
  <c r="AD214" i="5"/>
  <c r="AC214" i="5"/>
  <c r="AB214" i="5"/>
  <c r="AA214" i="5"/>
  <c r="Z214" i="5"/>
  <c r="Y214" i="5"/>
  <c r="X214" i="5"/>
  <c r="X213" i="5" s="1"/>
  <c r="X212" i="5" s="1"/>
  <c r="X210" i="5" s="1"/>
  <c r="W214" i="5"/>
  <c r="W213" i="5" s="1"/>
  <c r="W212" i="5" s="1"/>
  <c r="V214" i="5"/>
  <c r="V213" i="5" s="1"/>
  <c r="V212" i="5" s="1"/>
  <c r="V211" i="5" s="1"/>
  <c r="U214" i="5"/>
  <c r="U213" i="5" s="1"/>
  <c r="U212" i="5" s="1"/>
  <c r="U211" i="5" s="1"/>
  <c r="T214" i="5"/>
  <c r="T213" i="5" s="1"/>
  <c r="T212" i="5" s="1"/>
  <c r="T210" i="5" s="1"/>
  <c r="S214" i="5"/>
  <c r="S213" i="5" s="1"/>
  <c r="S212" i="5" s="1"/>
  <c r="R214" i="5"/>
  <c r="R213" i="5" s="1"/>
  <c r="R212" i="5" s="1"/>
  <c r="Q214" i="5"/>
  <c r="Q213" i="5" s="1"/>
  <c r="Q212" i="5" s="1"/>
  <c r="P214" i="5"/>
  <c r="P213" i="5" s="1"/>
  <c r="P212" i="5" s="1"/>
  <c r="P210" i="5" s="1"/>
  <c r="O214" i="5"/>
  <c r="O213" i="5" s="1"/>
  <c r="O212" i="5" s="1"/>
  <c r="N214" i="5"/>
  <c r="N213" i="5" s="1"/>
  <c r="N212" i="5" s="1"/>
  <c r="M214" i="5"/>
  <c r="M213" i="5" s="1"/>
  <c r="M212" i="5" s="1"/>
  <c r="L214" i="5"/>
  <c r="L213" i="5" s="1"/>
  <c r="L212" i="5" s="1"/>
  <c r="L210" i="5" s="1"/>
  <c r="K214" i="5"/>
  <c r="K213" i="5" s="1"/>
  <c r="K212" i="5" s="1"/>
  <c r="AG206" i="5"/>
  <c r="AG205" i="5" s="1"/>
  <c r="V206" i="5"/>
  <c r="V205" i="5" s="1"/>
  <c r="V204" i="5" s="1"/>
  <c r="V203" i="5" s="1"/>
  <c r="AH204" i="5"/>
  <c r="AH203" i="5" s="1"/>
  <c r="AF205" i="5"/>
  <c r="AF204" i="5" s="1"/>
  <c r="AF203" i="5" s="1"/>
  <c r="AE205" i="5"/>
  <c r="AE204" i="5" s="1"/>
  <c r="AE203" i="5" s="1"/>
  <c r="AD205" i="5"/>
  <c r="AD204" i="5" s="1"/>
  <c r="AD203" i="5" s="1"/>
  <c r="AC205" i="5"/>
  <c r="AC204" i="5" s="1"/>
  <c r="AC203" i="5" s="1"/>
  <c r="AC202" i="5" s="1"/>
  <c r="AB205" i="5"/>
  <c r="AB204" i="5" s="1"/>
  <c r="AB203" i="5" s="1"/>
  <c r="AA205" i="5"/>
  <c r="AA204" i="5" s="1"/>
  <c r="AA203" i="5" s="1"/>
  <c r="Z205" i="5"/>
  <c r="Z204" i="5" s="1"/>
  <c r="Z203" i="5" s="1"/>
  <c r="Y205" i="5"/>
  <c r="Y204" i="5" s="1"/>
  <c r="Y203" i="5" s="1"/>
  <c r="X205" i="5"/>
  <c r="X204" i="5" s="1"/>
  <c r="X203" i="5" s="1"/>
  <c r="W205" i="5"/>
  <c r="W204" i="5" s="1"/>
  <c r="W203" i="5" s="1"/>
  <c r="W201" i="5" s="1"/>
  <c r="W200" i="5" s="1"/>
  <c r="U205" i="5"/>
  <c r="U204" i="5" s="1"/>
  <c r="U203" i="5" s="1"/>
  <c r="T205" i="5"/>
  <c r="T204" i="5" s="1"/>
  <c r="T203" i="5" s="1"/>
  <c r="T202" i="5" s="1"/>
  <c r="S205" i="5"/>
  <c r="S204" i="5" s="1"/>
  <c r="S203" i="5" s="1"/>
  <c r="R205" i="5"/>
  <c r="R204" i="5" s="1"/>
  <c r="R203" i="5" s="1"/>
  <c r="Q205" i="5"/>
  <c r="Q204" i="5" s="1"/>
  <c r="Q203" i="5" s="1"/>
  <c r="P205" i="5"/>
  <c r="P204" i="5" s="1"/>
  <c r="P203" i="5" s="1"/>
  <c r="O205" i="5"/>
  <c r="O204" i="5" s="1"/>
  <c r="O203" i="5" s="1"/>
  <c r="N205" i="5"/>
  <c r="N204" i="5" s="1"/>
  <c r="N203" i="5" s="1"/>
  <c r="N201" i="5" s="1"/>
  <c r="N200" i="5" s="1"/>
  <c r="M205" i="5"/>
  <c r="M204" i="5" s="1"/>
  <c r="M203" i="5" s="1"/>
  <c r="L205" i="5"/>
  <c r="L204" i="5" s="1"/>
  <c r="L203" i="5" s="1"/>
  <c r="L202" i="5" s="1"/>
  <c r="K205" i="5"/>
  <c r="K204" i="5" s="1"/>
  <c r="K203" i="5" s="1"/>
  <c r="AG199" i="5"/>
  <c r="AG198" i="5" s="1"/>
  <c r="V199" i="5"/>
  <c r="V196" i="5" s="1"/>
  <c r="V195" i="5" s="1"/>
  <c r="V194" i="5" s="1"/>
  <c r="V193" i="5" s="1"/>
  <c r="V192" i="5" s="1"/>
  <c r="AH198" i="5"/>
  <c r="AH195" i="5" s="1"/>
  <c r="AH194" i="5" s="1"/>
  <c r="AH193" i="5" s="1"/>
  <c r="AF198" i="5"/>
  <c r="AF195" i="5" s="1"/>
  <c r="AF194" i="5" s="1"/>
  <c r="AF193" i="5" s="1"/>
  <c r="AE198" i="5"/>
  <c r="AE195" i="5" s="1"/>
  <c r="AE194" i="5" s="1"/>
  <c r="AE193" i="5" s="1"/>
  <c r="AD198" i="5"/>
  <c r="AD195" i="5" s="1"/>
  <c r="AD194" i="5" s="1"/>
  <c r="AD193" i="5" s="1"/>
  <c r="AD192" i="5" s="1"/>
  <c r="AC198" i="5"/>
  <c r="AC195" i="5" s="1"/>
  <c r="AC194" i="5" s="1"/>
  <c r="AC193" i="5" s="1"/>
  <c r="AB198" i="5"/>
  <c r="AA198" i="5"/>
  <c r="AA195" i="5" s="1"/>
  <c r="AA194" i="5" s="1"/>
  <c r="AA193" i="5" s="1"/>
  <c r="Z198" i="5"/>
  <c r="Y198" i="5"/>
  <c r="AG197" i="5"/>
  <c r="AG196" i="5"/>
  <c r="AB196" i="5"/>
  <c r="Z196" i="5"/>
  <c r="Y196" i="5"/>
  <c r="X196" i="5"/>
  <c r="X195" i="5" s="1"/>
  <c r="X194" i="5" s="1"/>
  <c r="X193" i="5" s="1"/>
  <c r="X192" i="5" s="1"/>
  <c r="W196" i="5"/>
  <c r="W195" i="5" s="1"/>
  <c r="W194" i="5" s="1"/>
  <c r="W193" i="5" s="1"/>
  <c r="W192" i="5" s="1"/>
  <c r="U196" i="5"/>
  <c r="U195" i="5" s="1"/>
  <c r="U194" i="5" s="1"/>
  <c r="U193" i="5" s="1"/>
  <c r="U192" i="5" s="1"/>
  <c r="T196" i="5"/>
  <c r="T195" i="5" s="1"/>
  <c r="T194" i="5" s="1"/>
  <c r="T193" i="5" s="1"/>
  <c r="T192" i="5" s="1"/>
  <c r="S196" i="5"/>
  <c r="S195" i="5" s="1"/>
  <c r="S194" i="5" s="1"/>
  <c r="S193" i="5" s="1"/>
  <c r="S192" i="5" s="1"/>
  <c r="R196" i="5"/>
  <c r="R195" i="5" s="1"/>
  <c r="R194" i="5" s="1"/>
  <c r="R193" i="5" s="1"/>
  <c r="R192" i="5" s="1"/>
  <c r="Q196" i="5"/>
  <c r="Q195" i="5" s="1"/>
  <c r="Q194" i="5" s="1"/>
  <c r="Q193" i="5" s="1"/>
  <c r="Q192" i="5" s="1"/>
  <c r="P196" i="5"/>
  <c r="P195" i="5" s="1"/>
  <c r="P194" i="5" s="1"/>
  <c r="P193" i="5" s="1"/>
  <c r="P192" i="5" s="1"/>
  <c r="O196" i="5"/>
  <c r="O195" i="5" s="1"/>
  <c r="O194" i="5" s="1"/>
  <c r="O193" i="5" s="1"/>
  <c r="O192" i="5" s="1"/>
  <c r="N196" i="5"/>
  <c r="N195" i="5" s="1"/>
  <c r="N194" i="5" s="1"/>
  <c r="N193" i="5" s="1"/>
  <c r="N192" i="5" s="1"/>
  <c r="M196" i="5"/>
  <c r="M195" i="5" s="1"/>
  <c r="M194" i="5" s="1"/>
  <c r="M193" i="5" s="1"/>
  <c r="M192" i="5" s="1"/>
  <c r="L196" i="5"/>
  <c r="L195" i="5" s="1"/>
  <c r="L194" i="5" s="1"/>
  <c r="L193" i="5" s="1"/>
  <c r="L192" i="5" s="1"/>
  <c r="K196" i="5"/>
  <c r="K195" i="5" s="1"/>
  <c r="K194" i="5" s="1"/>
  <c r="K193" i="5" s="1"/>
  <c r="K192" i="5" s="1"/>
  <c r="AG191" i="5"/>
  <c r="V191" i="5"/>
  <c r="AG190" i="5"/>
  <c r="V190" i="5"/>
  <c r="AH189" i="5"/>
  <c r="AH188" i="5" s="1"/>
  <c r="AH187" i="5" s="1"/>
  <c r="AH186" i="5" s="1"/>
  <c r="AF189" i="5"/>
  <c r="AF188" i="5" s="1"/>
  <c r="AF187" i="5" s="1"/>
  <c r="AF186" i="5" s="1"/>
  <c r="AE189" i="5"/>
  <c r="AE188" i="5" s="1"/>
  <c r="AE187" i="5" s="1"/>
  <c r="AE186" i="5" s="1"/>
  <c r="AD189" i="5"/>
  <c r="AD188" i="5" s="1"/>
  <c r="AD187" i="5" s="1"/>
  <c r="AD186" i="5" s="1"/>
  <c r="AD185" i="5" s="1"/>
  <c r="AC189" i="5"/>
  <c r="AC188" i="5" s="1"/>
  <c r="AC187" i="5" s="1"/>
  <c r="AC186" i="5" s="1"/>
  <c r="AB189" i="5"/>
  <c r="AB188" i="5" s="1"/>
  <c r="AB187" i="5" s="1"/>
  <c r="AB186" i="5" s="1"/>
  <c r="AA189" i="5"/>
  <c r="AA188" i="5" s="1"/>
  <c r="AA187" i="5" s="1"/>
  <c r="AA186" i="5" s="1"/>
  <c r="Z189" i="5"/>
  <c r="Z188" i="5" s="1"/>
  <c r="Z187" i="5" s="1"/>
  <c r="Z186" i="5" s="1"/>
  <c r="Z185" i="5" s="1"/>
  <c r="Y189" i="5"/>
  <c r="Y188" i="5" s="1"/>
  <c r="Y187" i="5" s="1"/>
  <c r="Y186" i="5" s="1"/>
  <c r="Y185" i="5" s="1"/>
  <c r="X189" i="5"/>
  <c r="X188" i="5" s="1"/>
  <c r="X187" i="5" s="1"/>
  <c r="X186" i="5" s="1"/>
  <c r="X185" i="5" s="1"/>
  <c r="W189" i="5"/>
  <c r="W188" i="5" s="1"/>
  <c r="W187" i="5" s="1"/>
  <c r="W186" i="5" s="1"/>
  <c r="W185" i="5" s="1"/>
  <c r="U189" i="5"/>
  <c r="U188" i="5" s="1"/>
  <c r="U187" i="5" s="1"/>
  <c r="U186" i="5" s="1"/>
  <c r="U185" i="5" s="1"/>
  <c r="T189" i="5"/>
  <c r="T188" i="5" s="1"/>
  <c r="T187" i="5" s="1"/>
  <c r="T186" i="5" s="1"/>
  <c r="T185" i="5" s="1"/>
  <c r="S189" i="5"/>
  <c r="S188" i="5" s="1"/>
  <c r="S187" i="5" s="1"/>
  <c r="S186" i="5" s="1"/>
  <c r="S185" i="5" s="1"/>
  <c r="R189" i="5"/>
  <c r="R188" i="5" s="1"/>
  <c r="R187" i="5" s="1"/>
  <c r="R186" i="5" s="1"/>
  <c r="R185" i="5" s="1"/>
  <c r="Q189" i="5"/>
  <c r="Q188" i="5" s="1"/>
  <c r="Q187" i="5" s="1"/>
  <c r="Q186" i="5" s="1"/>
  <c r="Q185" i="5" s="1"/>
  <c r="P189" i="5"/>
  <c r="P188" i="5" s="1"/>
  <c r="P187" i="5" s="1"/>
  <c r="P186" i="5" s="1"/>
  <c r="P185" i="5" s="1"/>
  <c r="O189" i="5"/>
  <c r="O188" i="5" s="1"/>
  <c r="O187" i="5" s="1"/>
  <c r="O186" i="5" s="1"/>
  <c r="O185" i="5" s="1"/>
  <c r="N189" i="5"/>
  <c r="N188" i="5" s="1"/>
  <c r="N187" i="5" s="1"/>
  <c r="N186" i="5" s="1"/>
  <c r="N185" i="5" s="1"/>
  <c r="AG184" i="5"/>
  <c r="AG183" i="5"/>
  <c r="AG182" i="5"/>
  <c r="AG181" i="5"/>
  <c r="V181" i="5"/>
  <c r="AG180" i="5"/>
  <c r="AG179" i="5"/>
  <c r="V179" i="5"/>
  <c r="V178" i="5" s="1"/>
  <c r="V177" i="5" s="1"/>
  <c r="V176" i="5" s="1"/>
  <c r="V175" i="5" s="1"/>
  <c r="V174" i="5" s="1"/>
  <c r="AH178" i="5"/>
  <c r="AH177" i="5" s="1"/>
  <c r="AH176" i="5" s="1"/>
  <c r="AH175" i="5" s="1"/>
  <c r="AF178" i="5"/>
  <c r="AF177" i="5" s="1"/>
  <c r="AF176" i="5" s="1"/>
  <c r="AF175" i="5" s="1"/>
  <c r="AF174" i="5" s="1"/>
  <c r="AE178" i="5"/>
  <c r="AD178" i="5"/>
  <c r="AC178" i="5"/>
  <c r="AC177" i="5" s="1"/>
  <c r="AC176" i="5" s="1"/>
  <c r="AC175" i="5" s="1"/>
  <c r="AC174" i="5" s="1"/>
  <c r="AB178" i="5"/>
  <c r="AB177" i="5" s="1"/>
  <c r="AB176" i="5" s="1"/>
  <c r="AB175" i="5" s="1"/>
  <c r="AB174" i="5" s="1"/>
  <c r="AA178" i="5"/>
  <c r="AA177" i="5" s="1"/>
  <c r="AA176" i="5" s="1"/>
  <c r="AA175" i="5" s="1"/>
  <c r="AA174" i="5" s="1"/>
  <c r="Z178" i="5"/>
  <c r="Z177" i="5" s="1"/>
  <c r="Z176" i="5" s="1"/>
  <c r="Z175" i="5" s="1"/>
  <c r="Z174" i="5" s="1"/>
  <c r="Y178" i="5"/>
  <c r="Y177" i="5" s="1"/>
  <c r="Y176" i="5" s="1"/>
  <c r="Y175" i="5" s="1"/>
  <c r="Y174" i="5" s="1"/>
  <c r="X178" i="5"/>
  <c r="X177" i="5" s="1"/>
  <c r="X176" i="5" s="1"/>
  <c r="X175" i="5" s="1"/>
  <c r="X174" i="5" s="1"/>
  <c r="W178" i="5"/>
  <c r="W177" i="5" s="1"/>
  <c r="W176" i="5" s="1"/>
  <c r="W175" i="5" s="1"/>
  <c r="W174" i="5" s="1"/>
  <c r="U178" i="5"/>
  <c r="U177" i="5" s="1"/>
  <c r="U176" i="5" s="1"/>
  <c r="U175" i="5" s="1"/>
  <c r="U174" i="5" s="1"/>
  <c r="T178" i="5"/>
  <c r="T177" i="5" s="1"/>
  <c r="T176" i="5" s="1"/>
  <c r="T175" i="5" s="1"/>
  <c r="T174" i="5" s="1"/>
  <c r="S178" i="5"/>
  <c r="S177" i="5" s="1"/>
  <c r="S176" i="5" s="1"/>
  <c r="S175" i="5" s="1"/>
  <c r="S174" i="5" s="1"/>
  <c r="R178" i="5"/>
  <c r="R177" i="5" s="1"/>
  <c r="R176" i="5" s="1"/>
  <c r="R175" i="5" s="1"/>
  <c r="R174" i="5" s="1"/>
  <c r="Q178" i="5"/>
  <c r="Q177" i="5" s="1"/>
  <c r="Q176" i="5" s="1"/>
  <c r="Q175" i="5" s="1"/>
  <c r="Q174" i="5" s="1"/>
  <c r="P178" i="5"/>
  <c r="P177" i="5" s="1"/>
  <c r="P176" i="5" s="1"/>
  <c r="P175" i="5" s="1"/>
  <c r="P174" i="5" s="1"/>
  <c r="O178" i="5"/>
  <c r="O177" i="5" s="1"/>
  <c r="O176" i="5" s="1"/>
  <c r="O175" i="5" s="1"/>
  <c r="O174" i="5" s="1"/>
  <c r="N178" i="5"/>
  <c r="N177" i="5" s="1"/>
  <c r="N176" i="5" s="1"/>
  <c r="N175" i="5" s="1"/>
  <c r="N174" i="5" s="1"/>
  <c r="M178" i="5"/>
  <c r="M177" i="5" s="1"/>
  <c r="M176" i="5" s="1"/>
  <c r="M175" i="5" s="1"/>
  <c r="M174" i="5" s="1"/>
  <c r="L178" i="5"/>
  <c r="L177" i="5" s="1"/>
  <c r="L176" i="5" s="1"/>
  <c r="L175" i="5" s="1"/>
  <c r="L174" i="5" s="1"/>
  <c r="K178" i="5"/>
  <c r="K177" i="5" s="1"/>
  <c r="K176" i="5" s="1"/>
  <c r="K175" i="5" s="1"/>
  <c r="K174" i="5" s="1"/>
  <c r="AE177" i="5"/>
  <c r="AE176" i="5" s="1"/>
  <c r="AE175" i="5" s="1"/>
  <c r="AE174" i="5" s="1"/>
  <c r="AD177" i="5"/>
  <c r="AD176" i="5" s="1"/>
  <c r="AD175" i="5" s="1"/>
  <c r="AD174" i="5" s="1"/>
  <c r="AH174" i="5"/>
  <c r="AG171" i="5"/>
  <c r="V171" i="5"/>
  <c r="AG170" i="5"/>
  <c r="AH168" i="5"/>
  <c r="AD169" i="5"/>
  <c r="AD168" i="5" s="1"/>
  <c r="AC169" i="5"/>
  <c r="AC168" i="5" s="1"/>
  <c r="AB169" i="5"/>
  <c r="AB168" i="5" s="1"/>
  <c r="AA169" i="5"/>
  <c r="AA168" i="5" s="1"/>
  <c r="Z169" i="5"/>
  <c r="Z168" i="5" s="1"/>
  <c r="Y169" i="5"/>
  <c r="Y168" i="5" s="1"/>
  <c r="X169" i="5"/>
  <c r="X168" i="5" s="1"/>
  <c r="AF168" i="5"/>
  <c r="AE168" i="5"/>
  <c r="AG167" i="5"/>
  <c r="V166" i="5"/>
  <c r="AH164" i="5"/>
  <c r="AF165" i="5"/>
  <c r="AF164" i="5" s="1"/>
  <c r="AE165" i="5"/>
  <c r="AE164" i="5" s="1"/>
  <c r="AD165" i="5"/>
  <c r="AD164" i="5" s="1"/>
  <c r="AC165" i="5"/>
  <c r="AC164" i="5" s="1"/>
  <c r="AB165" i="5"/>
  <c r="AB164" i="5" s="1"/>
  <c r="AA165" i="5"/>
  <c r="AA164" i="5" s="1"/>
  <c r="Z165" i="5"/>
  <c r="Z164" i="5" s="1"/>
  <c r="Y165" i="5"/>
  <c r="Y164" i="5" s="1"/>
  <c r="X165" i="5"/>
  <c r="X164" i="5" s="1"/>
  <c r="W165" i="5"/>
  <c r="W164" i="5" s="1"/>
  <c r="W163" i="5" s="1"/>
  <c r="W162" i="5" s="1"/>
  <c r="W161" i="5" s="1"/>
  <c r="U165" i="5"/>
  <c r="U164" i="5" s="1"/>
  <c r="U163" i="5" s="1"/>
  <c r="U162" i="5" s="1"/>
  <c r="U161" i="5" s="1"/>
  <c r="T165" i="5"/>
  <c r="T164" i="5" s="1"/>
  <c r="T163" i="5" s="1"/>
  <c r="T162" i="5" s="1"/>
  <c r="T161" i="5" s="1"/>
  <c r="S165" i="5"/>
  <c r="S164" i="5" s="1"/>
  <c r="S163" i="5" s="1"/>
  <c r="S162" i="5" s="1"/>
  <c r="S161" i="5" s="1"/>
  <c r="R165" i="5"/>
  <c r="Q165" i="5"/>
  <c r="Q164" i="5" s="1"/>
  <c r="Q163" i="5" s="1"/>
  <c r="Q162" i="5" s="1"/>
  <c r="Q161" i="5" s="1"/>
  <c r="P165" i="5"/>
  <c r="P164" i="5" s="1"/>
  <c r="P163" i="5" s="1"/>
  <c r="P162" i="5" s="1"/>
  <c r="P161" i="5" s="1"/>
  <c r="O165" i="5"/>
  <c r="O164" i="5" s="1"/>
  <c r="O163" i="5" s="1"/>
  <c r="O162" i="5" s="1"/>
  <c r="O161" i="5" s="1"/>
  <c r="N165" i="5"/>
  <c r="N164" i="5" s="1"/>
  <c r="N163" i="5" s="1"/>
  <c r="N162" i="5" s="1"/>
  <c r="N161" i="5" s="1"/>
  <c r="M165" i="5"/>
  <c r="M164" i="5" s="1"/>
  <c r="M163" i="5" s="1"/>
  <c r="M162" i="5" s="1"/>
  <c r="M161" i="5" s="1"/>
  <c r="L165" i="5"/>
  <c r="L164" i="5" s="1"/>
  <c r="L163" i="5" s="1"/>
  <c r="L162" i="5" s="1"/>
  <c r="L161" i="5" s="1"/>
  <c r="K165" i="5"/>
  <c r="K164" i="5" s="1"/>
  <c r="K163" i="5" s="1"/>
  <c r="K162" i="5" s="1"/>
  <c r="K161" i="5" s="1"/>
  <c r="R164" i="5"/>
  <c r="R163" i="5" s="1"/>
  <c r="R162" i="5" s="1"/>
  <c r="R161" i="5" s="1"/>
  <c r="AG160" i="5"/>
  <c r="AG159" i="5" s="1"/>
  <c r="AG158" i="5" s="1"/>
  <c r="AG157" i="5" s="1"/>
  <c r="AG156" i="5" s="1"/>
  <c r="V160" i="5"/>
  <c r="AH159" i="5"/>
  <c r="AH158" i="5" s="1"/>
  <c r="AH157" i="5" s="1"/>
  <c r="AH156" i="5" s="1"/>
  <c r="AF159" i="5"/>
  <c r="AF158" i="5" s="1"/>
  <c r="AF157" i="5" s="1"/>
  <c r="AF156" i="5" s="1"/>
  <c r="AE159" i="5"/>
  <c r="AE158" i="5" s="1"/>
  <c r="AE157" i="5" s="1"/>
  <c r="AE156" i="5" s="1"/>
  <c r="AD159" i="5"/>
  <c r="AD158" i="5" s="1"/>
  <c r="AD157" i="5" s="1"/>
  <c r="AD156" i="5" s="1"/>
  <c r="AD155" i="5" s="1"/>
  <c r="AC159" i="5"/>
  <c r="AC158" i="5" s="1"/>
  <c r="AC157" i="5" s="1"/>
  <c r="AC156" i="5" s="1"/>
  <c r="AB159" i="5"/>
  <c r="AB158" i="5" s="1"/>
  <c r="AB157" i="5" s="1"/>
  <c r="AB156" i="5" s="1"/>
  <c r="AA159" i="5"/>
  <c r="AA158" i="5" s="1"/>
  <c r="AA157" i="5" s="1"/>
  <c r="AA156" i="5" s="1"/>
  <c r="Z159" i="5"/>
  <c r="Z158" i="5" s="1"/>
  <c r="Z157" i="5" s="1"/>
  <c r="Z156" i="5" s="1"/>
  <c r="Z155" i="5" s="1"/>
  <c r="Y159" i="5"/>
  <c r="Y158" i="5" s="1"/>
  <c r="Y157" i="5" s="1"/>
  <c r="Y156" i="5" s="1"/>
  <c r="Y155" i="5" s="1"/>
  <c r="X159" i="5"/>
  <c r="X158" i="5" s="1"/>
  <c r="X157" i="5" s="1"/>
  <c r="X156" i="5" s="1"/>
  <c r="X155" i="5" s="1"/>
  <c r="W159" i="5"/>
  <c r="W158" i="5" s="1"/>
  <c r="W157" i="5" s="1"/>
  <c r="W156" i="5" s="1"/>
  <c r="W155" i="5" s="1"/>
  <c r="V159" i="5"/>
  <c r="V158" i="5" s="1"/>
  <c r="V157" i="5" s="1"/>
  <c r="V156" i="5" s="1"/>
  <c r="V155" i="5" s="1"/>
  <c r="U159" i="5"/>
  <c r="U158" i="5" s="1"/>
  <c r="U157" i="5" s="1"/>
  <c r="U156" i="5" s="1"/>
  <c r="U155" i="5" s="1"/>
  <c r="T159" i="5"/>
  <c r="T158" i="5" s="1"/>
  <c r="T157" i="5" s="1"/>
  <c r="T156" i="5" s="1"/>
  <c r="T155" i="5" s="1"/>
  <c r="S159" i="5"/>
  <c r="S158" i="5" s="1"/>
  <c r="S157" i="5" s="1"/>
  <c r="S156" i="5" s="1"/>
  <c r="S155" i="5" s="1"/>
  <c r="R159" i="5"/>
  <c r="R158" i="5" s="1"/>
  <c r="R157" i="5" s="1"/>
  <c r="R156" i="5" s="1"/>
  <c r="R155" i="5" s="1"/>
  <c r="Q159" i="5"/>
  <c r="Q158" i="5" s="1"/>
  <c r="Q157" i="5" s="1"/>
  <c r="Q156" i="5" s="1"/>
  <c r="Q155" i="5" s="1"/>
  <c r="P159" i="5"/>
  <c r="P158" i="5" s="1"/>
  <c r="P157" i="5" s="1"/>
  <c r="P156" i="5" s="1"/>
  <c r="P155" i="5" s="1"/>
  <c r="O159" i="5"/>
  <c r="O158" i="5" s="1"/>
  <c r="O157" i="5" s="1"/>
  <c r="O156" i="5" s="1"/>
  <c r="O155" i="5" s="1"/>
  <c r="N159" i="5"/>
  <c r="N158" i="5" s="1"/>
  <c r="N157" i="5" s="1"/>
  <c r="N156" i="5" s="1"/>
  <c r="N155" i="5" s="1"/>
  <c r="M159" i="5"/>
  <c r="M158" i="5" s="1"/>
  <c r="M157" i="5" s="1"/>
  <c r="M156" i="5" s="1"/>
  <c r="M155" i="5" s="1"/>
  <c r="L159" i="5"/>
  <c r="L158" i="5" s="1"/>
  <c r="L157" i="5" s="1"/>
  <c r="L156" i="5" s="1"/>
  <c r="L155" i="5" s="1"/>
  <c r="K159" i="5"/>
  <c r="K158" i="5" s="1"/>
  <c r="K157" i="5" s="1"/>
  <c r="K156" i="5" s="1"/>
  <c r="K155" i="5" s="1"/>
  <c r="AG154" i="5"/>
  <c r="V154" i="5"/>
  <c r="AG153" i="5"/>
  <c r="AG152" i="5"/>
  <c r="V152" i="5"/>
  <c r="V151" i="5" s="1"/>
  <c r="V150" i="5" s="1"/>
  <c r="V149" i="5" s="1"/>
  <c r="V148" i="5" s="1"/>
  <c r="V147" i="5" s="1"/>
  <c r="AH150" i="5"/>
  <c r="AH149" i="5" s="1"/>
  <c r="AH148" i="5" s="1"/>
  <c r="AF151" i="5"/>
  <c r="AF150" i="5" s="1"/>
  <c r="AF149" i="5" s="1"/>
  <c r="AF148" i="5" s="1"/>
  <c r="AF367" i="5" s="1"/>
  <c r="AE151" i="5"/>
  <c r="AE150" i="5" s="1"/>
  <c r="AE149" i="5" s="1"/>
  <c r="AE148" i="5" s="1"/>
  <c r="AD151" i="5"/>
  <c r="AD150" i="5" s="1"/>
  <c r="AD149" i="5" s="1"/>
  <c r="AD148" i="5" s="1"/>
  <c r="AD147" i="5" s="1"/>
  <c r="AC151" i="5"/>
  <c r="AC150" i="5" s="1"/>
  <c r="AC149" i="5" s="1"/>
  <c r="AC148" i="5" s="1"/>
  <c r="AB151" i="5"/>
  <c r="AB150" i="5" s="1"/>
  <c r="AB149" i="5" s="1"/>
  <c r="AB148" i="5" s="1"/>
  <c r="AA151" i="5"/>
  <c r="AA150" i="5" s="1"/>
  <c r="AA149" i="5" s="1"/>
  <c r="AA148" i="5" s="1"/>
  <c r="X151" i="5"/>
  <c r="X150" i="5" s="1"/>
  <c r="X149" i="5" s="1"/>
  <c r="X148" i="5" s="1"/>
  <c r="X147" i="5" s="1"/>
  <c r="W151" i="5"/>
  <c r="W150" i="5" s="1"/>
  <c r="W149" i="5" s="1"/>
  <c r="W148" i="5" s="1"/>
  <c r="W147" i="5" s="1"/>
  <c r="U151" i="5"/>
  <c r="U150" i="5" s="1"/>
  <c r="U149" i="5" s="1"/>
  <c r="U148" i="5" s="1"/>
  <c r="U147" i="5" s="1"/>
  <c r="T151" i="5"/>
  <c r="T150" i="5" s="1"/>
  <c r="T149" i="5" s="1"/>
  <c r="T148" i="5" s="1"/>
  <c r="T147" i="5" s="1"/>
  <c r="S151" i="5"/>
  <c r="S150" i="5" s="1"/>
  <c r="S149" i="5" s="1"/>
  <c r="S148" i="5" s="1"/>
  <c r="S147" i="5" s="1"/>
  <c r="R151" i="5"/>
  <c r="R150" i="5" s="1"/>
  <c r="R149" i="5" s="1"/>
  <c r="R148" i="5" s="1"/>
  <c r="R147" i="5" s="1"/>
  <c r="Q151" i="5"/>
  <c r="Q150" i="5" s="1"/>
  <c r="Q149" i="5" s="1"/>
  <c r="Q148" i="5" s="1"/>
  <c r="Q147" i="5" s="1"/>
  <c r="P151" i="5"/>
  <c r="P150" i="5" s="1"/>
  <c r="P149" i="5" s="1"/>
  <c r="P148" i="5" s="1"/>
  <c r="P147" i="5" s="1"/>
  <c r="O151" i="5"/>
  <c r="O150" i="5" s="1"/>
  <c r="O149" i="5" s="1"/>
  <c r="O148" i="5" s="1"/>
  <c r="O147" i="5" s="1"/>
  <c r="N151" i="5"/>
  <c r="N150" i="5" s="1"/>
  <c r="N149" i="5" s="1"/>
  <c r="N148" i="5" s="1"/>
  <c r="N147" i="5" s="1"/>
  <c r="M151" i="5"/>
  <c r="M150" i="5" s="1"/>
  <c r="M149" i="5" s="1"/>
  <c r="M148" i="5" s="1"/>
  <c r="M147" i="5" s="1"/>
  <c r="L151" i="5"/>
  <c r="L150" i="5" s="1"/>
  <c r="L149" i="5" s="1"/>
  <c r="L148" i="5" s="1"/>
  <c r="L147" i="5" s="1"/>
  <c r="K151" i="5"/>
  <c r="K150" i="5" s="1"/>
  <c r="K149" i="5" s="1"/>
  <c r="K148" i="5" s="1"/>
  <c r="K147" i="5" s="1"/>
  <c r="Z149" i="5"/>
  <c r="Z148" i="5" s="1"/>
  <c r="Z147" i="5" s="1"/>
  <c r="Y149" i="5"/>
  <c r="Y148" i="5" s="1"/>
  <c r="Y147" i="5" s="1"/>
  <c r="V145" i="5"/>
  <c r="V144" i="5" s="1"/>
  <c r="V143" i="5" s="1"/>
  <c r="V142" i="5" s="1"/>
  <c r="V141" i="5" s="1"/>
  <c r="V140" i="5" s="1"/>
  <c r="AH144" i="5"/>
  <c r="AH143" i="5" s="1"/>
  <c r="AH142" i="5" s="1"/>
  <c r="AH141" i="5" s="1"/>
  <c r="AG144" i="5"/>
  <c r="AG143" i="5" s="1"/>
  <c r="AG142" i="5" s="1"/>
  <c r="AG141" i="5" s="1"/>
  <c r="AF144" i="5"/>
  <c r="AF143" i="5" s="1"/>
  <c r="AF142" i="5" s="1"/>
  <c r="AF141" i="5" s="1"/>
  <c r="AE144" i="5"/>
  <c r="AE143" i="5" s="1"/>
  <c r="AE142" i="5" s="1"/>
  <c r="AE141" i="5" s="1"/>
  <c r="AE360" i="5" s="1"/>
  <c r="AD144" i="5"/>
  <c r="AD143" i="5" s="1"/>
  <c r="AD142" i="5" s="1"/>
  <c r="AD141" i="5" s="1"/>
  <c r="AD140" i="5" s="1"/>
  <c r="AC144" i="5"/>
  <c r="AC143" i="5" s="1"/>
  <c r="AC142" i="5" s="1"/>
  <c r="AC141" i="5" s="1"/>
  <c r="AB144" i="5"/>
  <c r="AB143" i="5" s="1"/>
  <c r="AB142" i="5" s="1"/>
  <c r="AB141" i="5" s="1"/>
  <c r="AA144" i="5"/>
  <c r="AA143" i="5" s="1"/>
  <c r="AA142" i="5" s="1"/>
  <c r="AA141" i="5" s="1"/>
  <c r="Z144" i="5"/>
  <c r="Z143" i="5" s="1"/>
  <c r="Z142" i="5" s="1"/>
  <c r="Z141" i="5" s="1"/>
  <c r="Z140" i="5" s="1"/>
  <c r="Y144" i="5"/>
  <c r="Y143" i="5" s="1"/>
  <c r="Y142" i="5" s="1"/>
  <c r="Y141" i="5" s="1"/>
  <c r="Y140" i="5" s="1"/>
  <c r="X144" i="5"/>
  <c r="X143" i="5" s="1"/>
  <c r="X142" i="5" s="1"/>
  <c r="X141" i="5" s="1"/>
  <c r="X140" i="5" s="1"/>
  <c r="W144" i="5"/>
  <c r="W143" i="5" s="1"/>
  <c r="W142" i="5" s="1"/>
  <c r="W141" i="5" s="1"/>
  <c r="W140" i="5" s="1"/>
  <c r="U144" i="5"/>
  <c r="U143" i="5" s="1"/>
  <c r="U142" i="5" s="1"/>
  <c r="U141" i="5" s="1"/>
  <c r="U140" i="5" s="1"/>
  <c r="T144" i="5"/>
  <c r="T143" i="5" s="1"/>
  <c r="T142" i="5" s="1"/>
  <c r="T141" i="5" s="1"/>
  <c r="T140" i="5" s="1"/>
  <c r="S144" i="5"/>
  <c r="S143" i="5" s="1"/>
  <c r="S142" i="5" s="1"/>
  <c r="S141" i="5" s="1"/>
  <c r="S140" i="5" s="1"/>
  <c r="R144" i="5"/>
  <c r="R143" i="5" s="1"/>
  <c r="R142" i="5" s="1"/>
  <c r="R141" i="5" s="1"/>
  <c r="R140" i="5" s="1"/>
  <c r="Q144" i="5"/>
  <c r="Q143" i="5" s="1"/>
  <c r="Q142" i="5" s="1"/>
  <c r="Q141" i="5" s="1"/>
  <c r="Q140" i="5" s="1"/>
  <c r="P144" i="5"/>
  <c r="P143" i="5" s="1"/>
  <c r="P142" i="5" s="1"/>
  <c r="P141" i="5" s="1"/>
  <c r="P140" i="5" s="1"/>
  <c r="O144" i="5"/>
  <c r="O143" i="5" s="1"/>
  <c r="O142" i="5" s="1"/>
  <c r="O141" i="5" s="1"/>
  <c r="O140" i="5" s="1"/>
  <c r="N144" i="5"/>
  <c r="N143" i="5" s="1"/>
  <c r="N142" i="5" s="1"/>
  <c r="N141" i="5" s="1"/>
  <c r="N140" i="5" s="1"/>
  <c r="M144" i="5"/>
  <c r="M143" i="5" s="1"/>
  <c r="M142" i="5" s="1"/>
  <c r="M141" i="5" s="1"/>
  <c r="M140" i="5" s="1"/>
  <c r="L144" i="5"/>
  <c r="L143" i="5" s="1"/>
  <c r="L142" i="5" s="1"/>
  <c r="L141" i="5" s="1"/>
  <c r="L140" i="5" s="1"/>
  <c r="K144" i="5"/>
  <c r="K143" i="5" s="1"/>
  <c r="K142" i="5" s="1"/>
  <c r="K141" i="5" s="1"/>
  <c r="K140" i="5" s="1"/>
  <c r="AG139" i="5"/>
  <c r="AG138" i="5" s="1"/>
  <c r="AG137" i="5" s="1"/>
  <c r="AG136" i="5" s="1"/>
  <c r="AG135" i="5" s="1"/>
  <c r="V139" i="5"/>
  <c r="V138" i="5" s="1"/>
  <c r="V137" i="5" s="1"/>
  <c r="V136" i="5" s="1"/>
  <c r="V135" i="5" s="1"/>
  <c r="V134" i="5" s="1"/>
  <c r="AH138" i="5"/>
  <c r="AH137" i="5" s="1"/>
  <c r="AH136" i="5" s="1"/>
  <c r="AH135" i="5" s="1"/>
  <c r="AF138" i="5"/>
  <c r="AF137" i="5" s="1"/>
  <c r="AF136" i="5" s="1"/>
  <c r="AF135" i="5" s="1"/>
  <c r="AE138" i="5"/>
  <c r="AE137" i="5" s="1"/>
  <c r="AE136" i="5" s="1"/>
  <c r="AE135" i="5" s="1"/>
  <c r="AE359" i="5" s="1"/>
  <c r="AD138" i="5"/>
  <c r="AD137" i="5" s="1"/>
  <c r="AD136" i="5" s="1"/>
  <c r="AD135" i="5" s="1"/>
  <c r="AD134" i="5" s="1"/>
  <c r="AC138" i="5"/>
  <c r="AC137" i="5" s="1"/>
  <c r="AC136" i="5" s="1"/>
  <c r="AC135" i="5" s="1"/>
  <c r="AB138" i="5"/>
  <c r="AB137" i="5" s="1"/>
  <c r="AB136" i="5" s="1"/>
  <c r="AB135" i="5" s="1"/>
  <c r="AA138" i="5"/>
  <c r="AA137" i="5" s="1"/>
  <c r="AA136" i="5" s="1"/>
  <c r="AA135" i="5" s="1"/>
  <c r="AA359" i="5" s="1"/>
  <c r="Z138" i="5"/>
  <c r="Z137" i="5" s="1"/>
  <c r="Z136" i="5" s="1"/>
  <c r="Z135" i="5" s="1"/>
  <c r="Z134" i="5" s="1"/>
  <c r="Y138" i="5"/>
  <c r="Y137" i="5" s="1"/>
  <c r="Y136" i="5" s="1"/>
  <c r="Y135" i="5" s="1"/>
  <c r="Y134" i="5" s="1"/>
  <c r="X138" i="5"/>
  <c r="X137" i="5" s="1"/>
  <c r="X136" i="5" s="1"/>
  <c r="X135" i="5" s="1"/>
  <c r="X134" i="5" s="1"/>
  <c r="W138" i="5"/>
  <c r="W137" i="5" s="1"/>
  <c r="W136" i="5" s="1"/>
  <c r="W135" i="5" s="1"/>
  <c r="W134" i="5" s="1"/>
  <c r="U138" i="5"/>
  <c r="U137" i="5" s="1"/>
  <c r="U136" i="5" s="1"/>
  <c r="U135" i="5" s="1"/>
  <c r="U134" i="5" s="1"/>
  <c r="T138" i="5"/>
  <c r="T137" i="5" s="1"/>
  <c r="T136" i="5" s="1"/>
  <c r="T135" i="5" s="1"/>
  <c r="T134" i="5" s="1"/>
  <c r="S138" i="5"/>
  <c r="S137" i="5" s="1"/>
  <c r="S136" i="5" s="1"/>
  <c r="S135" i="5" s="1"/>
  <c r="S134" i="5" s="1"/>
  <c r="R138" i="5"/>
  <c r="R137" i="5" s="1"/>
  <c r="R136" i="5" s="1"/>
  <c r="R135" i="5" s="1"/>
  <c r="R134" i="5" s="1"/>
  <c r="Q138" i="5"/>
  <c r="Q137" i="5" s="1"/>
  <c r="Q136" i="5" s="1"/>
  <c r="Q135" i="5" s="1"/>
  <c r="Q134" i="5" s="1"/>
  <c r="P138" i="5"/>
  <c r="P137" i="5" s="1"/>
  <c r="P136" i="5" s="1"/>
  <c r="P135" i="5" s="1"/>
  <c r="P134" i="5" s="1"/>
  <c r="O138" i="5"/>
  <c r="O137" i="5" s="1"/>
  <c r="O136" i="5" s="1"/>
  <c r="O135" i="5" s="1"/>
  <c r="O134" i="5" s="1"/>
  <c r="N138" i="5"/>
  <c r="N137" i="5" s="1"/>
  <c r="N136" i="5" s="1"/>
  <c r="N135" i="5" s="1"/>
  <c r="N134" i="5" s="1"/>
  <c r="M138" i="5"/>
  <c r="M137" i="5" s="1"/>
  <c r="M136" i="5" s="1"/>
  <c r="M135" i="5" s="1"/>
  <c r="M134" i="5" s="1"/>
  <c r="L138" i="5"/>
  <c r="L137" i="5" s="1"/>
  <c r="L136" i="5" s="1"/>
  <c r="L135" i="5" s="1"/>
  <c r="L134" i="5" s="1"/>
  <c r="K138" i="5"/>
  <c r="K137" i="5" s="1"/>
  <c r="K136" i="5" s="1"/>
  <c r="K135" i="5" s="1"/>
  <c r="K134" i="5" s="1"/>
  <c r="AG132" i="5"/>
  <c r="AG131" i="5"/>
  <c r="AG130" i="5"/>
  <c r="AH129" i="5"/>
  <c r="AF129" i="5"/>
  <c r="AE129" i="5"/>
  <c r="AD129" i="5"/>
  <c r="AC129" i="5"/>
  <c r="AB129" i="5"/>
  <c r="AA129" i="5"/>
  <c r="Z129" i="5"/>
  <c r="Y129" i="5"/>
  <c r="X129" i="5"/>
  <c r="AG128" i="5"/>
  <c r="AG126" i="5"/>
  <c r="V126" i="5"/>
  <c r="AG125" i="5"/>
  <c r="AG124" i="5"/>
  <c r="AG123" i="5"/>
  <c r="V123" i="5"/>
  <c r="AG121" i="5"/>
  <c r="V121" i="5"/>
  <c r="AH120" i="5"/>
  <c r="AF120" i="5"/>
  <c r="AE120" i="5"/>
  <c r="AD120" i="5"/>
  <c r="AC120" i="5"/>
  <c r="AB120" i="5"/>
  <c r="AA120" i="5"/>
  <c r="Z120" i="5"/>
  <c r="Y120" i="5"/>
  <c r="X120" i="5"/>
  <c r="W120" i="5"/>
  <c r="W119" i="5" s="1"/>
  <c r="U120" i="5"/>
  <c r="U119" i="5" s="1"/>
  <c r="U115" i="5" s="1"/>
  <c r="U114" i="5" s="1"/>
  <c r="U113" i="5" s="1"/>
  <c r="T120" i="5"/>
  <c r="T119" i="5" s="1"/>
  <c r="T115" i="5" s="1"/>
  <c r="T114" i="5" s="1"/>
  <c r="T113" i="5" s="1"/>
  <c r="S120" i="5"/>
  <c r="S119" i="5" s="1"/>
  <c r="S115" i="5" s="1"/>
  <c r="S114" i="5" s="1"/>
  <c r="S113" i="5" s="1"/>
  <c r="R120" i="5"/>
  <c r="R119" i="5" s="1"/>
  <c r="R115" i="5" s="1"/>
  <c r="R114" i="5" s="1"/>
  <c r="R113" i="5" s="1"/>
  <c r="Q120" i="5"/>
  <c r="Q119" i="5" s="1"/>
  <c r="Q115" i="5" s="1"/>
  <c r="Q114" i="5" s="1"/>
  <c r="Q113" i="5" s="1"/>
  <c r="P120" i="5"/>
  <c r="P119" i="5" s="1"/>
  <c r="P115" i="5" s="1"/>
  <c r="P114" i="5" s="1"/>
  <c r="P113" i="5" s="1"/>
  <c r="O120" i="5"/>
  <c r="O119" i="5" s="1"/>
  <c r="O115" i="5" s="1"/>
  <c r="O114" i="5" s="1"/>
  <c r="O113" i="5" s="1"/>
  <c r="N120" i="5"/>
  <c r="N119" i="5" s="1"/>
  <c r="N115" i="5" s="1"/>
  <c r="N114" i="5" s="1"/>
  <c r="N113" i="5" s="1"/>
  <c r="M120" i="5"/>
  <c r="M119" i="5" s="1"/>
  <c r="M115" i="5" s="1"/>
  <c r="M114" i="5" s="1"/>
  <c r="M113" i="5" s="1"/>
  <c r="L120" i="5"/>
  <c r="L119" i="5" s="1"/>
  <c r="L115" i="5" s="1"/>
  <c r="L114" i="5" s="1"/>
  <c r="L113" i="5" s="1"/>
  <c r="K120" i="5"/>
  <c r="K119" i="5" s="1"/>
  <c r="K115" i="5" s="1"/>
  <c r="K114" i="5" s="1"/>
  <c r="K113" i="5" s="1"/>
  <c r="AG118" i="5"/>
  <c r="AG117" i="5" s="1"/>
  <c r="AG116" i="5" s="1"/>
  <c r="AF117" i="5"/>
  <c r="AF116" i="5" s="1"/>
  <c r="AE117" i="5"/>
  <c r="AE116" i="5" s="1"/>
  <c r="AD117" i="5"/>
  <c r="AD116" i="5" s="1"/>
  <c r="AC117" i="5"/>
  <c r="AC116" i="5" s="1"/>
  <c r="AB117" i="5"/>
  <c r="AB116" i="5" s="1"/>
  <c r="AA117" i="5"/>
  <c r="AA116" i="5" s="1"/>
  <c r="Z117" i="5"/>
  <c r="Z116" i="5" s="1"/>
  <c r="Y117" i="5"/>
  <c r="Y116" i="5" s="1"/>
  <c r="X117" i="5"/>
  <c r="X116" i="5" s="1"/>
  <c r="W117" i="5"/>
  <c r="W116" i="5" s="1"/>
  <c r="AG112" i="5"/>
  <c r="AG111" i="5" s="1"/>
  <c r="AG110" i="5" s="1"/>
  <c r="AG109" i="5" s="1"/>
  <c r="AG108" i="5" s="1"/>
  <c r="AG107" i="5" s="1"/>
  <c r="V112" i="5"/>
  <c r="V111" i="5" s="1"/>
  <c r="V110" i="5" s="1"/>
  <c r="V109" i="5" s="1"/>
  <c r="V108" i="5" s="1"/>
  <c r="V107" i="5" s="1"/>
  <c r="AH111" i="5"/>
  <c r="AH110" i="5" s="1"/>
  <c r="AH109" i="5" s="1"/>
  <c r="AH108" i="5" s="1"/>
  <c r="AH107" i="5" s="1"/>
  <c r="AF111" i="5"/>
  <c r="AF110" i="5" s="1"/>
  <c r="AF109" i="5" s="1"/>
  <c r="AF108" i="5" s="1"/>
  <c r="AF107" i="5" s="1"/>
  <c r="AE111" i="5"/>
  <c r="AE110" i="5" s="1"/>
  <c r="AE109" i="5" s="1"/>
  <c r="AE108" i="5" s="1"/>
  <c r="AE107" i="5" s="1"/>
  <c r="AD111" i="5"/>
  <c r="AD110" i="5" s="1"/>
  <c r="AD109" i="5" s="1"/>
  <c r="AD108" i="5" s="1"/>
  <c r="AD107" i="5" s="1"/>
  <c r="AC111" i="5"/>
  <c r="AC110" i="5" s="1"/>
  <c r="AC109" i="5" s="1"/>
  <c r="AC108" i="5" s="1"/>
  <c r="AC107" i="5" s="1"/>
  <c r="AB111" i="5"/>
  <c r="AB110" i="5" s="1"/>
  <c r="AB109" i="5" s="1"/>
  <c r="AB108" i="5" s="1"/>
  <c r="AB107" i="5" s="1"/>
  <c r="AA111" i="5"/>
  <c r="AA110" i="5" s="1"/>
  <c r="AA109" i="5" s="1"/>
  <c r="AA108" i="5" s="1"/>
  <c r="AA107" i="5" s="1"/>
  <c r="Z111" i="5"/>
  <c r="Z110" i="5" s="1"/>
  <c r="Z109" i="5" s="1"/>
  <c r="Z108" i="5" s="1"/>
  <c r="Z107" i="5" s="1"/>
  <c r="Y111" i="5"/>
  <c r="Y110" i="5" s="1"/>
  <c r="Y109" i="5" s="1"/>
  <c r="Y108" i="5" s="1"/>
  <c r="Y107" i="5" s="1"/>
  <c r="X111" i="5"/>
  <c r="X110" i="5" s="1"/>
  <c r="X109" i="5" s="1"/>
  <c r="X108" i="5" s="1"/>
  <c r="X107" i="5" s="1"/>
  <c r="W111" i="5"/>
  <c r="W110" i="5" s="1"/>
  <c r="W109" i="5" s="1"/>
  <c r="W108" i="5" s="1"/>
  <c r="W107" i="5" s="1"/>
  <c r="U111" i="5"/>
  <c r="U110" i="5" s="1"/>
  <c r="U109" i="5" s="1"/>
  <c r="U108" i="5" s="1"/>
  <c r="U107" i="5" s="1"/>
  <c r="T111" i="5"/>
  <c r="T110" i="5" s="1"/>
  <c r="T109" i="5" s="1"/>
  <c r="T108" i="5" s="1"/>
  <c r="T107" i="5" s="1"/>
  <c r="S111" i="5"/>
  <c r="S110" i="5" s="1"/>
  <c r="S109" i="5" s="1"/>
  <c r="S108" i="5" s="1"/>
  <c r="S107" i="5" s="1"/>
  <c r="R111" i="5"/>
  <c r="R110" i="5" s="1"/>
  <c r="R109" i="5" s="1"/>
  <c r="R108" i="5" s="1"/>
  <c r="R107" i="5" s="1"/>
  <c r="Q111" i="5"/>
  <c r="Q110" i="5" s="1"/>
  <c r="Q109" i="5" s="1"/>
  <c r="Q108" i="5" s="1"/>
  <c r="Q107" i="5" s="1"/>
  <c r="P111" i="5"/>
  <c r="P110" i="5" s="1"/>
  <c r="P109" i="5" s="1"/>
  <c r="P108" i="5" s="1"/>
  <c r="P107" i="5" s="1"/>
  <c r="O111" i="5"/>
  <c r="O110" i="5" s="1"/>
  <c r="O109" i="5" s="1"/>
  <c r="O108" i="5" s="1"/>
  <c r="O107" i="5" s="1"/>
  <c r="N111" i="5"/>
  <c r="N110" i="5" s="1"/>
  <c r="N109" i="5" s="1"/>
  <c r="N108" i="5" s="1"/>
  <c r="N107" i="5" s="1"/>
  <c r="M111" i="5"/>
  <c r="M110" i="5" s="1"/>
  <c r="M109" i="5" s="1"/>
  <c r="M108" i="5" s="1"/>
  <c r="M107" i="5" s="1"/>
  <c r="L111" i="5"/>
  <c r="L110" i="5" s="1"/>
  <c r="L109" i="5" s="1"/>
  <c r="L108" i="5" s="1"/>
  <c r="L107" i="5" s="1"/>
  <c r="K111" i="5"/>
  <c r="K110" i="5" s="1"/>
  <c r="K109" i="5" s="1"/>
  <c r="K108" i="5" s="1"/>
  <c r="K107" i="5" s="1"/>
  <c r="AG106" i="5"/>
  <c r="AG105" i="5"/>
  <c r="AG104" i="5"/>
  <c r="V104" i="5"/>
  <c r="AG103" i="5"/>
  <c r="AG102" i="5"/>
  <c r="V102" i="5"/>
  <c r="AH101" i="5"/>
  <c r="AF101" i="5"/>
  <c r="AE101" i="5"/>
  <c r="AD101" i="5"/>
  <c r="AC101" i="5"/>
  <c r="AB101" i="5"/>
  <c r="AA101" i="5"/>
  <c r="Z101" i="5"/>
  <c r="Y101" i="5"/>
  <c r="X101" i="5"/>
  <c r="W101" i="5"/>
  <c r="U101" i="5"/>
  <c r="T101" i="5"/>
  <c r="S101" i="5"/>
  <c r="R101" i="5"/>
  <c r="Q101" i="5"/>
  <c r="P101" i="5"/>
  <c r="O101" i="5"/>
  <c r="N101" i="5"/>
  <c r="M101" i="5"/>
  <c r="L101" i="5"/>
  <c r="K101" i="5"/>
  <c r="AG100" i="5"/>
  <c r="V100" i="5"/>
  <c r="AG99" i="5"/>
  <c r="V99" i="5"/>
  <c r="AG98" i="5"/>
  <c r="V98" i="5"/>
  <c r="AG97" i="5"/>
  <c r="AG96" i="5"/>
  <c r="AG95" i="5"/>
  <c r="V95" i="5"/>
  <c r="V94" i="5"/>
  <c r="AG92" i="5"/>
  <c r="AG90" i="5"/>
  <c r="AG89" i="5"/>
  <c r="V89" i="5"/>
  <c r="AG88" i="5"/>
  <c r="V88" i="5"/>
  <c r="AG87" i="5"/>
  <c r="V87" i="5"/>
  <c r="AG86" i="5"/>
  <c r="V86" i="5"/>
  <c r="AG85" i="5"/>
  <c r="AG84" i="5"/>
  <c r="AG82" i="5"/>
  <c r="AG80" i="5"/>
  <c r="V80" i="5"/>
  <c r="AG79" i="5"/>
  <c r="V79" i="5"/>
  <c r="AG78" i="5"/>
  <c r="V78" i="5"/>
  <c r="AG77" i="5"/>
  <c r="V77" i="5"/>
  <c r="AG76" i="5"/>
  <c r="AG75" i="5"/>
  <c r="AG74" i="5"/>
  <c r="V74" i="5"/>
  <c r="AG73" i="5"/>
  <c r="AG72" i="5"/>
  <c r="AG71" i="5"/>
  <c r="AG70" i="5"/>
  <c r="V70" i="5"/>
  <c r="AG69" i="5"/>
  <c r="AG68" i="5"/>
  <c r="AG67" i="5"/>
  <c r="AG66" i="5"/>
  <c r="V66" i="5"/>
  <c r="AG65" i="5"/>
  <c r="V65" i="5"/>
  <c r="AG63" i="5"/>
  <c r="AG62" i="5"/>
  <c r="V62" i="5"/>
  <c r="AG61" i="5"/>
  <c r="V61" i="5"/>
  <c r="AG60" i="5"/>
  <c r="V60" i="5"/>
  <c r="AH59" i="5"/>
  <c r="AF59" i="5"/>
  <c r="AE59" i="5"/>
  <c r="AD59" i="5"/>
  <c r="AC59" i="5"/>
  <c r="AB59" i="5"/>
  <c r="AA59" i="5"/>
  <c r="Z59" i="5"/>
  <c r="Y59" i="5"/>
  <c r="X59" i="5"/>
  <c r="W59" i="5"/>
  <c r="U59" i="5"/>
  <c r="T59" i="5"/>
  <c r="S59" i="5"/>
  <c r="R59" i="5"/>
  <c r="Q59" i="5"/>
  <c r="P59" i="5"/>
  <c r="O59" i="5"/>
  <c r="N59" i="5"/>
  <c r="M59" i="5"/>
  <c r="L59" i="5"/>
  <c r="K59" i="5"/>
  <c r="AG58" i="5"/>
  <c r="AG57" i="5"/>
  <c r="V57" i="5"/>
  <c r="AG56" i="5"/>
  <c r="AG55" i="5"/>
  <c r="V55" i="5"/>
  <c r="AG54" i="5"/>
  <c r="V54" i="5"/>
  <c r="AG53" i="5"/>
  <c r="V53" i="5"/>
  <c r="AG52" i="5"/>
  <c r="V52" i="5"/>
  <c r="AG51" i="5"/>
  <c r="V51" i="5"/>
  <c r="AG50" i="5"/>
  <c r="V50" i="5"/>
  <c r="AG49" i="5"/>
  <c r="V49" i="5"/>
  <c r="AH48" i="5"/>
  <c r="AF48" i="5"/>
  <c r="AE48" i="5"/>
  <c r="AD48" i="5"/>
  <c r="AC48" i="5"/>
  <c r="AB48" i="5"/>
  <c r="AA48" i="5"/>
  <c r="Z48" i="5"/>
  <c r="Y48" i="5"/>
  <c r="X48" i="5"/>
  <c r="W48" i="5"/>
  <c r="U48" i="5"/>
  <c r="T48" i="5"/>
  <c r="S48" i="5"/>
  <c r="R48" i="5"/>
  <c r="Q48" i="5"/>
  <c r="P48" i="5"/>
  <c r="O48" i="5"/>
  <c r="N48" i="5"/>
  <c r="M48" i="5"/>
  <c r="L48" i="5"/>
  <c r="K48" i="5"/>
  <c r="AG47" i="5"/>
  <c r="V47" i="5"/>
  <c r="AG46" i="5"/>
  <c r="V46" i="5"/>
  <c r="AG45" i="5"/>
  <c r="V45" i="5"/>
  <c r="AG44" i="5"/>
  <c r="V44" i="5"/>
  <c r="AH43" i="5"/>
  <c r="AF43" i="5"/>
  <c r="AE43" i="5"/>
  <c r="AD43" i="5"/>
  <c r="AC43" i="5"/>
  <c r="AB43" i="5"/>
  <c r="AA43" i="5"/>
  <c r="Z43" i="5"/>
  <c r="Y43" i="5"/>
  <c r="X43" i="5"/>
  <c r="W43" i="5"/>
  <c r="U43" i="5"/>
  <c r="T43" i="5"/>
  <c r="S43" i="5"/>
  <c r="R43" i="5"/>
  <c r="Q43" i="5"/>
  <c r="P43" i="5"/>
  <c r="O43" i="5"/>
  <c r="N43" i="5"/>
  <c r="M43" i="5"/>
  <c r="L43" i="5"/>
  <c r="K43" i="5"/>
  <c r="AG41" i="5"/>
  <c r="AG40" i="5"/>
  <c r="V40" i="5"/>
  <c r="AG39" i="5"/>
  <c r="AG38" i="5"/>
  <c r="V38" i="5"/>
  <c r="AH37" i="5"/>
  <c r="AF37" i="5"/>
  <c r="AE37" i="5"/>
  <c r="AD37" i="5"/>
  <c r="AC37" i="5"/>
  <c r="AB37" i="5"/>
  <c r="AA37" i="5"/>
  <c r="Z37" i="5"/>
  <c r="Y37" i="5"/>
  <c r="X37" i="5"/>
  <c r="W37" i="5"/>
  <c r="U37" i="5"/>
  <c r="T37" i="5"/>
  <c r="S37" i="5"/>
  <c r="R37" i="5"/>
  <c r="Q37" i="5"/>
  <c r="P37" i="5"/>
  <c r="O37" i="5"/>
  <c r="N37" i="5"/>
  <c r="M37" i="5"/>
  <c r="L37" i="5"/>
  <c r="K37" i="5"/>
  <c r="AG36" i="5"/>
  <c r="AG35" i="5"/>
  <c r="V35" i="5"/>
  <c r="V34" i="5" s="1"/>
  <c r="AH34" i="5"/>
  <c r="AF34" i="5"/>
  <c r="AE34" i="5"/>
  <c r="AD34" i="5"/>
  <c r="AC34" i="5"/>
  <c r="AB34" i="5"/>
  <c r="AA34" i="5"/>
  <c r="Y34" i="5"/>
  <c r="X34" i="5"/>
  <c r="W34" i="5"/>
  <c r="U34" i="5"/>
  <c r="T34" i="5"/>
  <c r="S34" i="5"/>
  <c r="R34" i="5"/>
  <c r="Q34" i="5"/>
  <c r="P34" i="5"/>
  <c r="O34" i="5"/>
  <c r="N34" i="5"/>
  <c r="M34" i="5"/>
  <c r="L34" i="5"/>
  <c r="K34" i="5"/>
  <c r="V32" i="5"/>
  <c r="AG31" i="5"/>
  <c r="AG30" i="5" s="1"/>
  <c r="V31" i="5"/>
  <c r="AF30" i="5"/>
  <c r="AE30" i="5"/>
  <c r="AD30" i="5"/>
  <c r="AC30" i="5"/>
  <c r="AB30" i="5"/>
  <c r="AA30" i="5"/>
  <c r="Z30" i="5"/>
  <c r="Y30" i="5"/>
  <c r="X30" i="5"/>
  <c r="W30" i="5"/>
  <c r="U30" i="5"/>
  <c r="T30" i="5"/>
  <c r="S30" i="5"/>
  <c r="R30" i="5"/>
  <c r="Q30" i="5"/>
  <c r="P30" i="5"/>
  <c r="O30" i="5"/>
  <c r="N30" i="5"/>
  <c r="M30" i="5"/>
  <c r="L30" i="5"/>
  <c r="K30" i="5"/>
  <c r="AG23" i="5"/>
  <c r="AG22" i="5" s="1"/>
  <c r="V23" i="5"/>
  <c r="V22" i="5" s="1"/>
  <c r="AH22" i="5"/>
  <c r="AF22" i="5"/>
  <c r="AE22" i="5"/>
  <c r="AD22" i="5"/>
  <c r="AC22" i="5"/>
  <c r="AB22" i="5"/>
  <c r="AA22" i="5"/>
  <c r="Z22" i="5"/>
  <c r="Y22" i="5"/>
  <c r="X22" i="5"/>
  <c r="W22" i="5"/>
  <c r="U22" i="5"/>
  <c r="T22" i="5"/>
  <c r="S22" i="5"/>
  <c r="R22" i="5"/>
  <c r="Q22" i="5"/>
  <c r="P22" i="5"/>
  <c r="O22" i="5"/>
  <c r="N22" i="5"/>
  <c r="M22" i="5"/>
  <c r="L22" i="5"/>
  <c r="K22" i="5"/>
  <c r="AH21" i="5"/>
  <c r="AH20" i="5" s="1"/>
  <c r="AH19" i="5" s="1"/>
  <c r="AH18" i="5" s="1"/>
  <c r="AF21" i="5"/>
  <c r="AF20" i="5" s="1"/>
  <c r="AF19" i="5" s="1"/>
  <c r="AF18" i="5" s="1"/>
  <c r="AE21" i="5"/>
  <c r="AE20" i="5" s="1"/>
  <c r="AE19" i="5" s="1"/>
  <c r="AE18" i="5" s="1"/>
  <c r="AD21" i="5"/>
  <c r="AD20" i="5" s="1"/>
  <c r="AD19" i="5" s="1"/>
  <c r="AD18" i="5" s="1"/>
  <c r="AC21" i="5"/>
  <c r="AC20" i="5" s="1"/>
  <c r="AC19" i="5" s="1"/>
  <c r="AC18" i="5" s="1"/>
  <c r="AB21" i="5"/>
  <c r="AB20" i="5" s="1"/>
  <c r="AB19" i="5" s="1"/>
  <c r="AB18" i="5" s="1"/>
  <c r="AA21" i="5"/>
  <c r="AA20" i="5" s="1"/>
  <c r="AA19" i="5" s="1"/>
  <c r="AA18" i="5" s="1"/>
  <c r="Z21" i="5"/>
  <c r="Z20" i="5" s="1"/>
  <c r="Z19" i="5" s="1"/>
  <c r="Z18" i="5" s="1"/>
  <c r="Y21" i="5"/>
  <c r="Y20" i="5" s="1"/>
  <c r="Y19" i="5" s="1"/>
  <c r="Y18" i="5" s="1"/>
  <c r="X21" i="5"/>
  <c r="X20" i="5" s="1"/>
  <c r="X19" i="5" s="1"/>
  <c r="X18" i="5" s="1"/>
  <c r="W21" i="5"/>
  <c r="W20" i="5" s="1"/>
  <c r="W19" i="5" s="1"/>
  <c r="W18" i="5" s="1"/>
  <c r="U21" i="5"/>
  <c r="U20" i="5" s="1"/>
  <c r="U19" i="5" s="1"/>
  <c r="U18" i="5" s="1"/>
  <c r="T21" i="5"/>
  <c r="T20" i="5" s="1"/>
  <c r="T19" i="5" s="1"/>
  <c r="T18" i="5" s="1"/>
  <c r="S21" i="5"/>
  <c r="S20" i="5" s="1"/>
  <c r="S19" i="5" s="1"/>
  <c r="S18" i="5" s="1"/>
  <c r="R21" i="5"/>
  <c r="R20" i="5" s="1"/>
  <c r="R19" i="5" s="1"/>
  <c r="R18" i="5" s="1"/>
  <c r="Q21" i="5"/>
  <c r="Q20" i="5" s="1"/>
  <c r="Q19" i="5" s="1"/>
  <c r="Q18" i="5" s="1"/>
  <c r="P21" i="5"/>
  <c r="P20" i="5" s="1"/>
  <c r="P19" i="5" s="1"/>
  <c r="P18" i="5" s="1"/>
  <c r="O21" i="5"/>
  <c r="O20" i="5" s="1"/>
  <c r="O19" i="5" s="1"/>
  <c r="O18" i="5" s="1"/>
  <c r="N21" i="5"/>
  <c r="N20" i="5" s="1"/>
  <c r="N19" i="5" s="1"/>
  <c r="N18" i="5" s="1"/>
  <c r="M21" i="5"/>
  <c r="M20" i="5" s="1"/>
  <c r="M19" i="5" s="1"/>
  <c r="M18" i="5" s="1"/>
  <c r="L21" i="5"/>
  <c r="L20" i="5" s="1"/>
  <c r="L19" i="5" s="1"/>
  <c r="L18" i="5" s="1"/>
  <c r="K21" i="5"/>
  <c r="K20" i="5" s="1"/>
  <c r="K19" i="5" s="1"/>
  <c r="K18" i="5" s="1"/>
  <c r="V17" i="5"/>
  <c r="AG16" i="5"/>
  <c r="AG15" i="5"/>
  <c r="V15" i="5"/>
  <c r="V14" i="5"/>
  <c r="AH13" i="5"/>
  <c r="AH12" i="5" s="1"/>
  <c r="AH11" i="5" s="1"/>
  <c r="AH10" i="5" s="1"/>
  <c r="AF13" i="5"/>
  <c r="AF12" i="5" s="1"/>
  <c r="AF11" i="5" s="1"/>
  <c r="AF10" i="5" s="1"/>
  <c r="AF9" i="5" s="1"/>
  <c r="AE13" i="5"/>
  <c r="AE12" i="5" s="1"/>
  <c r="AE11" i="5" s="1"/>
  <c r="AE10" i="5" s="1"/>
  <c r="AD13" i="5"/>
  <c r="AD12" i="5" s="1"/>
  <c r="AD11" i="5" s="1"/>
  <c r="AD10" i="5" s="1"/>
  <c r="AD9" i="5" s="1"/>
  <c r="AC13" i="5"/>
  <c r="AC12" i="5" s="1"/>
  <c r="AC11" i="5" s="1"/>
  <c r="AC10" i="5" s="1"/>
  <c r="AC9" i="5" s="1"/>
  <c r="AB13" i="5"/>
  <c r="AB12" i="5" s="1"/>
  <c r="AB11" i="5" s="1"/>
  <c r="AB10" i="5" s="1"/>
  <c r="AB9" i="5" s="1"/>
  <c r="AA13" i="5"/>
  <c r="AA12" i="5" s="1"/>
  <c r="AA11" i="5" s="1"/>
  <c r="AA10" i="5" s="1"/>
  <c r="AA9" i="5" s="1"/>
  <c r="Z13" i="5"/>
  <c r="Z12" i="5" s="1"/>
  <c r="Z11" i="5" s="1"/>
  <c r="Z10" i="5" s="1"/>
  <c r="Z9" i="5" s="1"/>
  <c r="Y13" i="5"/>
  <c r="Y12" i="5" s="1"/>
  <c r="Y11" i="5" s="1"/>
  <c r="Y10" i="5" s="1"/>
  <c r="Y9" i="5" s="1"/>
  <c r="X13" i="5"/>
  <c r="X12" i="5" s="1"/>
  <c r="X11" i="5" s="1"/>
  <c r="X10" i="5" s="1"/>
  <c r="X9" i="5" s="1"/>
  <c r="W13" i="5"/>
  <c r="W12" i="5" s="1"/>
  <c r="W11" i="5" s="1"/>
  <c r="W10" i="5" s="1"/>
  <c r="W9" i="5" s="1"/>
  <c r="U13" i="5"/>
  <c r="U12" i="5" s="1"/>
  <c r="U11" i="5" s="1"/>
  <c r="U10" i="5" s="1"/>
  <c r="U9" i="5" s="1"/>
  <c r="T13" i="5"/>
  <c r="T12" i="5" s="1"/>
  <c r="T11" i="5" s="1"/>
  <c r="T10" i="5" s="1"/>
  <c r="T9" i="5" s="1"/>
  <c r="S13" i="5"/>
  <c r="S12" i="5" s="1"/>
  <c r="S11" i="5" s="1"/>
  <c r="S10" i="5" s="1"/>
  <c r="S9" i="5" s="1"/>
  <c r="R13" i="5"/>
  <c r="R12" i="5" s="1"/>
  <c r="R11" i="5" s="1"/>
  <c r="R10" i="5" s="1"/>
  <c r="R9" i="5" s="1"/>
  <c r="Q13" i="5"/>
  <c r="Q12" i="5" s="1"/>
  <c r="Q11" i="5" s="1"/>
  <c r="Q10" i="5" s="1"/>
  <c r="Q9" i="5" s="1"/>
  <c r="P13" i="5"/>
  <c r="P12" i="5" s="1"/>
  <c r="P11" i="5" s="1"/>
  <c r="P10" i="5" s="1"/>
  <c r="P9" i="5" s="1"/>
  <c r="O13" i="5"/>
  <c r="O12" i="5" s="1"/>
  <c r="O11" i="5" s="1"/>
  <c r="O10" i="5" s="1"/>
  <c r="O9" i="5" s="1"/>
  <c r="N13" i="5"/>
  <c r="N12" i="5" s="1"/>
  <c r="N11" i="5" s="1"/>
  <c r="N10" i="5" s="1"/>
  <c r="N9" i="5" s="1"/>
  <c r="M13" i="5"/>
  <c r="M12" i="5" s="1"/>
  <c r="M11" i="5" s="1"/>
  <c r="M10" i="5" s="1"/>
  <c r="M9" i="5" s="1"/>
  <c r="L13" i="5"/>
  <c r="L12" i="5" s="1"/>
  <c r="L11" i="5" s="1"/>
  <c r="L10" i="5" s="1"/>
  <c r="L9" i="5" s="1"/>
  <c r="K13" i="5"/>
  <c r="K12" i="5" s="1"/>
  <c r="K11" i="5" s="1"/>
  <c r="K10" i="5" s="1"/>
  <c r="K9" i="5" s="1"/>
  <c r="AH252" i="5" l="1"/>
  <c r="AH251" i="5" s="1"/>
  <c r="AH250" i="5" s="1"/>
  <c r="V301" i="5"/>
  <c r="AG169" i="5"/>
  <c r="AG168" i="5" s="1"/>
  <c r="AJ32" i="3"/>
  <c r="AJ31" i="3" s="1"/>
  <c r="AJ29" i="3" s="1"/>
  <c r="AJ26" i="3" s="1"/>
  <c r="AJ9" i="3" s="1"/>
  <c r="L201" i="5"/>
  <c r="L200" i="5" s="1"/>
  <c r="AH147" i="5"/>
  <c r="AH367" i="5"/>
  <c r="AH155" i="5"/>
  <c r="AH369" i="5"/>
  <c r="AH219" i="5"/>
  <c r="AH370" i="5"/>
  <c r="AH249" i="5"/>
  <c r="AH366" i="5"/>
  <c r="AI9" i="5"/>
  <c r="AI8" i="5" s="1"/>
  <c r="AI7" i="5" s="1"/>
  <c r="AI147" i="5"/>
  <c r="AI367" i="5"/>
  <c r="AI185" i="5"/>
  <c r="AH9" i="5"/>
  <c r="AH134" i="5"/>
  <c r="AH359" i="5"/>
  <c r="AH185" i="5"/>
  <c r="AH173" i="5" s="1"/>
  <c r="AH258" i="5"/>
  <c r="AH297" i="5"/>
  <c r="AH296" i="5" s="1"/>
  <c r="AH364" i="5"/>
  <c r="AD252" i="5"/>
  <c r="AD251" i="5" s="1"/>
  <c r="AD250" i="5" s="1"/>
  <c r="AD249" i="5" s="1"/>
  <c r="AH192" i="5"/>
  <c r="AH362" i="5"/>
  <c r="AH307" i="5"/>
  <c r="AH306" i="5" s="1"/>
  <c r="AH361" i="5"/>
  <c r="AH140" i="5"/>
  <c r="AH360" i="5"/>
  <c r="AI192" i="5"/>
  <c r="AI173" i="5" s="1"/>
  <c r="AI362" i="5"/>
  <c r="AI219" i="5"/>
  <c r="AI370" i="5"/>
  <c r="AI258" i="5"/>
  <c r="AA320" i="5"/>
  <c r="AC42" i="5"/>
  <c r="V43" i="5"/>
  <c r="AD213" i="5"/>
  <c r="AD212" i="5" s="1"/>
  <c r="AD210" i="5" s="1"/>
  <c r="W329" i="5"/>
  <c r="V320" i="5"/>
  <c r="V319" i="5" s="1"/>
  <c r="V318" i="5" s="1"/>
  <c r="V317" i="5" s="1"/>
  <c r="AG323" i="5"/>
  <c r="N252" i="5"/>
  <c r="N251" i="5" s="1"/>
  <c r="N250" i="5" s="1"/>
  <c r="N249" i="5" s="1"/>
  <c r="N248" i="5" s="1"/>
  <c r="R252" i="5"/>
  <c r="R251" i="5" s="1"/>
  <c r="R250" i="5" s="1"/>
  <c r="R249" i="5" s="1"/>
  <c r="R248" i="5" s="1"/>
  <c r="W252" i="5"/>
  <c r="W251" i="5" s="1"/>
  <c r="W250" i="5" s="1"/>
  <c r="W249" i="5" s="1"/>
  <c r="W248" i="5" s="1"/>
  <c r="AA252" i="5"/>
  <c r="AA251" i="5" s="1"/>
  <c r="AA250" i="5" s="1"/>
  <c r="AA366" i="5" s="1"/>
  <c r="AE252" i="5"/>
  <c r="AE251" i="5" s="1"/>
  <c r="AE250" i="5" s="1"/>
  <c r="AE366" i="5" s="1"/>
  <c r="P252" i="5"/>
  <c r="P251" i="5" s="1"/>
  <c r="P250" i="5" s="1"/>
  <c r="P249" i="5" s="1"/>
  <c r="T252" i="5"/>
  <c r="T251" i="5" s="1"/>
  <c r="T250" i="5" s="1"/>
  <c r="T249" i="5" s="1"/>
  <c r="Y252" i="5"/>
  <c r="Y251" i="5" s="1"/>
  <c r="Y250" i="5" s="1"/>
  <c r="Y249" i="5" s="1"/>
  <c r="Q252" i="5"/>
  <c r="Q251" i="5" s="1"/>
  <c r="Q250" i="5" s="1"/>
  <c r="Q249" i="5" s="1"/>
  <c r="Q248" i="5" s="1"/>
  <c r="U252" i="5"/>
  <c r="U251" i="5" s="1"/>
  <c r="U250" i="5" s="1"/>
  <c r="U249" i="5" s="1"/>
  <c r="U248" i="5" s="1"/>
  <c r="Z252" i="5"/>
  <c r="Z251" i="5" s="1"/>
  <c r="Z250" i="5" s="1"/>
  <c r="Z249" i="5" s="1"/>
  <c r="Z248" i="5" s="1"/>
  <c r="Z320" i="5"/>
  <c r="AD320" i="5"/>
  <c r="AG253" i="5"/>
  <c r="AC252" i="5"/>
  <c r="AC251" i="5" s="1"/>
  <c r="AC250" i="5" s="1"/>
  <c r="AC249" i="5" s="1"/>
  <c r="AC201" i="5"/>
  <c r="AE213" i="5"/>
  <c r="AE212" i="5" s="1"/>
  <c r="AE210" i="5" s="1"/>
  <c r="Y29" i="5"/>
  <c r="AG37" i="5"/>
  <c r="Y213" i="5"/>
  <c r="Y212" i="5" s="1"/>
  <c r="Y210" i="5" s="1"/>
  <c r="AC213" i="5"/>
  <c r="AC212" i="5" s="1"/>
  <c r="AC210" i="5" s="1"/>
  <c r="AH213" i="5"/>
  <c r="AH212" i="5" s="1"/>
  <c r="AH211" i="5" s="1"/>
  <c r="R231" i="5"/>
  <c r="R230" i="5" s="1"/>
  <c r="R229" i="5" s="1"/>
  <c r="R218" i="5" s="1"/>
  <c r="AG245" i="5"/>
  <c r="AG244" i="5" s="1"/>
  <c r="AG243" i="5" s="1"/>
  <c r="AG242" i="5" s="1"/>
  <c r="Y320" i="5"/>
  <c r="AC320" i="5"/>
  <c r="S329" i="5"/>
  <c r="AG345" i="5"/>
  <c r="U42" i="5"/>
  <c r="AC278" i="5"/>
  <c r="AC277" i="5" s="1"/>
  <c r="AC276" i="5" s="1"/>
  <c r="AA213" i="5"/>
  <c r="AA212" i="5" s="1"/>
  <c r="AA211" i="5" s="1"/>
  <c r="S231" i="5"/>
  <c r="S230" i="5" s="1"/>
  <c r="S229" i="5" s="1"/>
  <c r="S218" i="5" s="1"/>
  <c r="T329" i="5"/>
  <c r="AA42" i="5"/>
  <c r="P42" i="5"/>
  <c r="Z119" i="5"/>
  <c r="Z115" i="5" s="1"/>
  <c r="Z114" i="5" s="1"/>
  <c r="Z113" i="5" s="1"/>
  <c r="L8" i="5"/>
  <c r="L7" i="5" s="1"/>
  <c r="W115" i="5"/>
  <c r="W114" i="5" s="1"/>
  <c r="W113" i="5" s="1"/>
  <c r="X119" i="5"/>
  <c r="Y119" i="5"/>
  <c r="AH119" i="5"/>
  <c r="AH115" i="5" s="1"/>
  <c r="AH114" i="5" s="1"/>
  <c r="AH113" i="5" s="1"/>
  <c r="T211" i="5"/>
  <c r="Y329" i="5"/>
  <c r="AC329" i="5"/>
  <c r="AH329" i="5"/>
  <c r="AB348" i="5"/>
  <c r="P211" i="5"/>
  <c r="S320" i="5"/>
  <c r="S319" i="5" s="1"/>
  <c r="S318" i="5" s="1"/>
  <c r="S317" i="5" s="1"/>
  <c r="U320" i="5"/>
  <c r="U319" i="5" s="1"/>
  <c r="U318" i="5" s="1"/>
  <c r="U317" i="5" s="1"/>
  <c r="U348" i="5"/>
  <c r="W42" i="5"/>
  <c r="M133" i="5"/>
  <c r="AA360" i="5"/>
  <c r="AA140" i="5"/>
  <c r="AF360" i="5"/>
  <c r="AF140" i="5"/>
  <c r="S349" i="5"/>
  <c r="S348" i="5"/>
  <c r="K210" i="5"/>
  <c r="K211" i="5"/>
  <c r="X349" i="5"/>
  <c r="X348" i="5"/>
  <c r="AB360" i="5"/>
  <c r="AB140" i="5"/>
  <c r="AC360" i="5"/>
  <c r="AC140" i="5"/>
  <c r="AG360" i="5"/>
  <c r="AG140" i="5"/>
  <c r="V349" i="5"/>
  <c r="V348" i="5"/>
  <c r="V316" i="5" s="1"/>
  <c r="T348" i="5"/>
  <c r="T349" i="5"/>
  <c r="M8" i="5"/>
  <c r="M7" i="5" s="1"/>
  <c r="U8" i="5"/>
  <c r="U7" i="5" s="1"/>
  <c r="N133" i="5"/>
  <c r="R133" i="5"/>
  <c r="AD133" i="5"/>
  <c r="M146" i="5"/>
  <c r="V165" i="5"/>
  <c r="V164" i="5" s="1"/>
  <c r="V163" i="5" s="1"/>
  <c r="V162" i="5" s="1"/>
  <c r="V161" i="5" s="1"/>
  <c r="L211" i="5"/>
  <c r="M42" i="5"/>
  <c r="Q42" i="5"/>
  <c r="Z42" i="5"/>
  <c r="AD42" i="5"/>
  <c r="AC119" i="5"/>
  <c r="AC115" i="5" s="1"/>
  <c r="AC114" i="5" s="1"/>
  <c r="AC113" i="5" s="1"/>
  <c r="Q133" i="5"/>
  <c r="U133" i="5"/>
  <c r="Y133" i="5"/>
  <c r="N146" i="5"/>
  <c r="X211" i="5"/>
  <c r="Z213" i="5"/>
  <c r="Z212" i="5" s="1"/>
  <c r="Z210" i="5" s="1"/>
  <c r="O252" i="5"/>
  <c r="O251" i="5" s="1"/>
  <c r="O250" i="5" s="1"/>
  <c r="O249" i="5" s="1"/>
  <c r="O248" i="5" s="1"/>
  <c r="S252" i="5"/>
  <c r="S251" i="5" s="1"/>
  <c r="S250" i="5" s="1"/>
  <c r="S249" i="5" s="1"/>
  <c r="S248" i="5" s="1"/>
  <c r="X252" i="5"/>
  <c r="X251" i="5" s="1"/>
  <c r="X250" i="5" s="1"/>
  <c r="X249" i="5" s="1"/>
  <c r="X248" i="5" s="1"/>
  <c r="AB252" i="5"/>
  <c r="AB251" i="5" s="1"/>
  <c r="AB250" i="5" s="1"/>
  <c r="AB366" i="5" s="1"/>
  <c r="AF252" i="5"/>
  <c r="AF251" i="5" s="1"/>
  <c r="AF250" i="5" s="1"/>
  <c r="AF249" i="5" s="1"/>
  <c r="Z133" i="5"/>
  <c r="P133" i="5"/>
  <c r="V37" i="5"/>
  <c r="L146" i="5"/>
  <c r="Z195" i="5"/>
  <c r="Z194" i="5" s="1"/>
  <c r="Z193" i="5" s="1"/>
  <c r="Z192" i="5" s="1"/>
  <c r="Z173" i="5" s="1"/>
  <c r="AF278" i="5"/>
  <c r="AF277" i="5" s="1"/>
  <c r="AF276" i="5" s="1"/>
  <c r="AB364" i="5"/>
  <c r="AB297" i="5"/>
  <c r="AB296" i="5" s="1"/>
  <c r="Y349" i="5"/>
  <c r="Y348" i="5"/>
  <c r="O210" i="5"/>
  <c r="O211" i="5"/>
  <c r="AA210" i="5"/>
  <c r="AA364" i="5"/>
  <c r="AA297" i="5"/>
  <c r="AA296" i="5" s="1"/>
  <c r="AE364" i="5"/>
  <c r="AE297" i="5"/>
  <c r="AE296" i="5" s="1"/>
  <c r="AF364" i="5"/>
  <c r="AF297" i="5"/>
  <c r="AF296" i="5" s="1"/>
  <c r="AE201" i="5"/>
  <c r="AE202" i="5"/>
  <c r="W210" i="5"/>
  <c r="W211" i="5"/>
  <c r="AC364" i="5"/>
  <c r="AC297" i="5"/>
  <c r="AC296" i="5" s="1"/>
  <c r="M248" i="5"/>
  <c r="AE140" i="5"/>
  <c r="AE278" i="5"/>
  <c r="AE277" i="5" s="1"/>
  <c r="AE276" i="5" s="1"/>
  <c r="V21" i="5"/>
  <c r="V20" i="5" s="1"/>
  <c r="V19" i="5" s="1"/>
  <c r="V18" i="5" s="1"/>
  <c r="W133" i="5"/>
  <c r="O133" i="5"/>
  <c r="AD163" i="5"/>
  <c r="AD162" i="5" s="1"/>
  <c r="AD161" i="5" s="1"/>
  <c r="AD146" i="5" s="1"/>
  <c r="X218" i="5"/>
  <c r="Z329" i="5"/>
  <c r="AD329" i="5"/>
  <c r="AG330" i="5"/>
  <c r="AC351" i="5"/>
  <c r="P146" i="5"/>
  <c r="M29" i="5"/>
  <c r="U29" i="5"/>
  <c r="L42" i="5"/>
  <c r="T42" i="5"/>
  <c r="Y42" i="5"/>
  <c r="AH42" i="5"/>
  <c r="AD119" i="5"/>
  <c r="AD115" i="5" s="1"/>
  <c r="AD114" i="5" s="1"/>
  <c r="AD113" i="5" s="1"/>
  <c r="S133" i="5"/>
  <c r="V133" i="5"/>
  <c r="Z163" i="5"/>
  <c r="Z162" i="5" s="1"/>
  <c r="Z161" i="5" s="1"/>
  <c r="Z146" i="5" s="1"/>
  <c r="M173" i="5"/>
  <c r="K173" i="5"/>
  <c r="L218" i="5"/>
  <c r="K248" i="5"/>
  <c r="AG301" i="5"/>
  <c r="AG300" i="5" s="1"/>
  <c r="AG299" i="5" s="1"/>
  <c r="AG298" i="5" s="1"/>
  <c r="AG297" i="5" s="1"/>
  <c r="AG296" i="5" s="1"/>
  <c r="AH320" i="5"/>
  <c r="AC29" i="5"/>
  <c r="AB29" i="5"/>
  <c r="K42" i="5"/>
  <c r="O42" i="5"/>
  <c r="S42" i="5"/>
  <c r="X42" i="5"/>
  <c r="AB42" i="5"/>
  <c r="AF42" i="5"/>
  <c r="K133" i="5"/>
  <c r="AA329" i="5"/>
  <c r="AE329" i="5"/>
  <c r="AA362" i="5"/>
  <c r="AA192" i="5"/>
  <c r="M210" i="5"/>
  <c r="M211" i="5"/>
  <c r="Q211" i="5"/>
  <c r="Q210" i="5"/>
  <c r="AH210" i="5"/>
  <c r="AC8" i="5"/>
  <c r="AC7" i="5" s="1"/>
  <c r="T8" i="5"/>
  <c r="T7" i="5" s="1"/>
  <c r="T146" i="5"/>
  <c r="AG252" i="5"/>
  <c r="AG251" i="5" s="1"/>
  <c r="AG250" i="5" s="1"/>
  <c r="AE362" i="5"/>
  <c r="AE192" i="5"/>
  <c r="N210" i="5"/>
  <c r="N211" i="5"/>
  <c r="V146" i="5"/>
  <c r="V252" i="5"/>
  <c r="V251" i="5" s="1"/>
  <c r="V250" i="5" s="1"/>
  <c r="V249" i="5" s="1"/>
  <c r="V248" i="5" s="1"/>
  <c r="T248" i="5"/>
  <c r="AA369" i="5"/>
  <c r="AA155" i="5"/>
  <c r="S211" i="5"/>
  <c r="S210" i="5"/>
  <c r="Y211" i="5"/>
  <c r="R210" i="5"/>
  <c r="R211" i="5"/>
  <c r="P8" i="5"/>
  <c r="P7" i="5" s="1"/>
  <c r="AG13" i="5"/>
  <c r="AG12" i="5" s="1"/>
  <c r="AG11" i="5" s="1"/>
  <c r="AG10" i="5" s="1"/>
  <c r="AG9" i="5" s="1"/>
  <c r="X29" i="5"/>
  <c r="AF29" i="5"/>
  <c r="AA29" i="5"/>
  <c r="AE29" i="5"/>
  <c r="N42" i="5"/>
  <c r="R42" i="5"/>
  <c r="AE42" i="5"/>
  <c r="AG59" i="5"/>
  <c r="L133" i="5"/>
  <c r="T133" i="5"/>
  <c r="AB163" i="5"/>
  <c r="AB162" i="5" s="1"/>
  <c r="AB161" i="5" s="1"/>
  <c r="AG189" i="5"/>
  <c r="AG188" i="5" s="1"/>
  <c r="AG187" i="5" s="1"/>
  <c r="AG186" i="5" s="1"/>
  <c r="AG185" i="5" s="1"/>
  <c r="W202" i="5"/>
  <c r="V210" i="5"/>
  <c r="AG213" i="5"/>
  <c r="AG212" i="5" s="1"/>
  <c r="AG210" i="5" s="1"/>
  <c r="AG285" i="5"/>
  <c r="AG284" i="5" s="1"/>
  <c r="AG278" i="5" s="1"/>
  <c r="AG277" i="5" s="1"/>
  <c r="AG276" i="5" s="1"/>
  <c r="AE320" i="5"/>
  <c r="AI141" i="5"/>
  <c r="K8" i="5"/>
  <c r="K7" i="5" s="1"/>
  <c r="S8" i="5"/>
  <c r="S7" i="5" s="1"/>
  <c r="X8" i="5"/>
  <c r="X7" i="5" s="1"/>
  <c r="AB8" i="5"/>
  <c r="AB7" i="5" s="1"/>
  <c r="AF8" i="5"/>
  <c r="AF7" i="5" s="1"/>
  <c r="AB119" i="5"/>
  <c r="AB115" i="5" s="1"/>
  <c r="AB114" i="5" s="1"/>
  <c r="AB113" i="5" s="1"/>
  <c r="AF119" i="5"/>
  <c r="AF115" i="5" s="1"/>
  <c r="AF114" i="5" s="1"/>
  <c r="AF113" i="5" s="1"/>
  <c r="Y115" i="5"/>
  <c r="Y114" i="5" s="1"/>
  <c r="Y113" i="5" s="1"/>
  <c r="X133" i="5"/>
  <c r="R146" i="5"/>
  <c r="AA163" i="5"/>
  <c r="AA162" i="5" s="1"/>
  <c r="AA368" i="5" s="1"/>
  <c r="AE163" i="5"/>
  <c r="AE162" i="5" s="1"/>
  <c r="AE368" i="5" s="1"/>
  <c r="V189" i="5"/>
  <c r="V188" i="5" s="1"/>
  <c r="V187" i="5" s="1"/>
  <c r="V186" i="5" s="1"/>
  <c r="V185" i="5" s="1"/>
  <c r="V173" i="5" s="1"/>
  <c r="AG195" i="5"/>
  <c r="AG194" i="5" s="1"/>
  <c r="AG193" i="5" s="1"/>
  <c r="AG192" i="5" s="1"/>
  <c r="N202" i="5"/>
  <c r="U210" i="5"/>
  <c r="O218" i="5"/>
  <c r="V233" i="5"/>
  <c r="V232" i="5" s="1"/>
  <c r="AD278" i="5"/>
  <c r="AD277" i="5" s="1"/>
  <c r="AD276" i="5" s="1"/>
  <c r="AD248" i="5" s="1"/>
  <c r="AI136" i="5"/>
  <c r="AI135" i="5" s="1"/>
  <c r="Q8" i="5"/>
  <c r="Q7" i="5" s="1"/>
  <c r="W8" i="5"/>
  <c r="W7" i="5" s="1"/>
  <c r="O8" i="5"/>
  <c r="O7" i="5" s="1"/>
  <c r="Y8" i="5"/>
  <c r="Y7" i="5" s="1"/>
  <c r="AA8" i="5"/>
  <c r="AA7" i="5" s="1"/>
  <c r="Q29" i="5"/>
  <c r="L29" i="5"/>
  <c r="P29" i="5"/>
  <c r="T29" i="5"/>
  <c r="AH29" i="5"/>
  <c r="AG34" i="5"/>
  <c r="V101" i="5"/>
  <c r="AE134" i="5"/>
  <c r="AG151" i="5"/>
  <c r="AG150" i="5" s="1"/>
  <c r="AG149" i="5" s="1"/>
  <c r="AG148" i="5" s="1"/>
  <c r="AG367" i="5" s="1"/>
  <c r="AG165" i="5"/>
  <c r="AG164" i="5" s="1"/>
  <c r="AF163" i="5"/>
  <c r="AF162" i="5" s="1"/>
  <c r="L173" i="5"/>
  <c r="AG178" i="5"/>
  <c r="AG177" i="5" s="1"/>
  <c r="AG176" i="5" s="1"/>
  <c r="AG175" i="5" s="1"/>
  <c r="AG174" i="5" s="1"/>
  <c r="N218" i="5"/>
  <c r="AI158" i="5"/>
  <c r="AI157" i="5" s="1"/>
  <c r="AI156" i="5" s="1"/>
  <c r="X163" i="5"/>
  <c r="X162" i="5" s="1"/>
  <c r="X161" i="5" s="1"/>
  <c r="X146" i="5" s="1"/>
  <c r="O173" i="5"/>
  <c r="Q218" i="5"/>
  <c r="T320" i="5"/>
  <c r="T319" i="5" s="1"/>
  <c r="T318" i="5" s="1"/>
  <c r="T317" i="5" s="1"/>
  <c r="T316" i="5" s="1"/>
  <c r="AB359" i="5"/>
  <c r="AB134" i="5"/>
  <c r="AC359" i="5"/>
  <c r="AC134" i="5"/>
  <c r="AF359" i="5"/>
  <c r="AF134" i="5"/>
  <c r="AE9" i="5"/>
  <c r="AE8" i="5" s="1"/>
  <c r="AE7" i="5" s="1"/>
  <c r="AB369" i="5"/>
  <c r="AB155" i="5"/>
  <c r="P202" i="5"/>
  <c r="P201" i="5"/>
  <c r="P200" i="5" s="1"/>
  <c r="AD29" i="5"/>
  <c r="K29" i="5"/>
  <c r="O29" i="5"/>
  <c r="S29" i="5"/>
  <c r="W29" i="5"/>
  <c r="AG48" i="5"/>
  <c r="V59" i="5"/>
  <c r="AA134" i="5"/>
  <c r="Q146" i="5"/>
  <c r="AE369" i="5"/>
  <c r="AE155" i="5"/>
  <c r="T173" i="5"/>
  <c r="P173" i="5"/>
  <c r="AB213" i="5"/>
  <c r="AB212" i="5" s="1"/>
  <c r="AF213" i="5"/>
  <c r="AF212" i="5" s="1"/>
  <c r="U306" i="5"/>
  <c r="U218" i="5"/>
  <c r="Z29" i="5"/>
  <c r="AC369" i="5"/>
  <c r="AC155" i="5"/>
  <c r="AG21" i="5"/>
  <c r="AG20" i="5" s="1"/>
  <c r="AG19" i="5" s="1"/>
  <c r="AG18" i="5" s="1"/>
  <c r="V30" i="5"/>
  <c r="V29" i="5" s="1"/>
  <c r="N29" i="5"/>
  <c r="R29" i="5"/>
  <c r="V48" i="5"/>
  <c r="V120" i="5"/>
  <c r="V119" i="5" s="1"/>
  <c r="V115" i="5" s="1"/>
  <c r="V114" i="5" s="1"/>
  <c r="V113" i="5" s="1"/>
  <c r="U146" i="5"/>
  <c r="AF362" i="5"/>
  <c r="AF192" i="5"/>
  <c r="AH202" i="5"/>
  <c r="AH363" i="5" s="1"/>
  <c r="AH201" i="5"/>
  <c r="R201" i="5"/>
  <c r="R200" i="5" s="1"/>
  <c r="R202" i="5"/>
  <c r="AA201" i="5"/>
  <c r="AA202" i="5"/>
  <c r="AA370" i="5"/>
  <c r="AA219" i="5"/>
  <c r="AA218" i="5" s="1"/>
  <c r="AC370" i="5"/>
  <c r="AC219" i="5"/>
  <c r="AC218" i="5" s="1"/>
  <c r="M218" i="5"/>
  <c r="V13" i="5"/>
  <c r="V12" i="5" s="1"/>
  <c r="V11" i="5" s="1"/>
  <c r="V10" i="5" s="1"/>
  <c r="V9" i="5" s="1"/>
  <c r="N8" i="5"/>
  <c r="N7" i="5" s="1"/>
  <c r="R8" i="5"/>
  <c r="R7" i="5" s="1"/>
  <c r="Z8" i="5"/>
  <c r="Z7" i="5" s="1"/>
  <c r="AD8" i="5"/>
  <c r="AD7" i="5" s="1"/>
  <c r="AH8" i="5"/>
  <c r="AH7" i="5" s="1"/>
  <c r="AG43" i="5"/>
  <c r="AG101" i="5"/>
  <c r="AA119" i="5"/>
  <c r="AA115" i="5" s="1"/>
  <c r="AA114" i="5" s="1"/>
  <c r="AA113" i="5" s="1"/>
  <c r="AE119" i="5"/>
  <c r="AE115" i="5" s="1"/>
  <c r="AE114" i="5" s="1"/>
  <c r="AE113" i="5" s="1"/>
  <c r="AG120" i="5"/>
  <c r="AB367" i="5"/>
  <c r="AB147" i="5"/>
  <c r="Y202" i="5"/>
  <c r="Y201" i="5"/>
  <c r="W218" i="5"/>
  <c r="AF369" i="5"/>
  <c r="AF155" i="5"/>
  <c r="U173" i="5"/>
  <c r="K201" i="5"/>
  <c r="K200" i="5" s="1"/>
  <c r="K202" i="5"/>
  <c r="S201" i="5"/>
  <c r="S200" i="5" s="1"/>
  <c r="S202" i="5"/>
  <c r="AB201" i="5"/>
  <c r="AB202" i="5"/>
  <c r="AE370" i="5"/>
  <c r="AE219" i="5"/>
  <c r="AE218" i="5" s="1"/>
  <c r="Z218" i="5"/>
  <c r="Y163" i="5"/>
  <c r="Y162" i="5" s="1"/>
  <c r="Y161" i="5" s="1"/>
  <c r="Y146" i="5" s="1"/>
  <c r="AC163" i="5"/>
  <c r="AC162" i="5" s="1"/>
  <c r="AC161" i="5" s="1"/>
  <c r="Q173" i="5"/>
  <c r="T201" i="5"/>
  <c r="T200" i="5" s="1"/>
  <c r="M202" i="5"/>
  <c r="M201" i="5"/>
  <c r="M200" i="5" s="1"/>
  <c r="Q202" i="5"/>
  <c r="Q201" i="5"/>
  <c r="Q200" i="5" s="1"/>
  <c r="U202" i="5"/>
  <c r="U201" i="5"/>
  <c r="U200" i="5" s="1"/>
  <c r="Z202" i="5"/>
  <c r="Z201" i="5"/>
  <c r="AD202" i="5"/>
  <c r="AD201" i="5"/>
  <c r="AB370" i="5"/>
  <c r="AB219" i="5"/>
  <c r="AB218" i="5" s="1"/>
  <c r="P218" i="5"/>
  <c r="Y218" i="5"/>
  <c r="AG223" i="5"/>
  <c r="AG222" i="5" s="1"/>
  <c r="AG221" i="5" s="1"/>
  <c r="AG220" i="5" s="1"/>
  <c r="AD218" i="5"/>
  <c r="AG129" i="5"/>
  <c r="AF147" i="5"/>
  <c r="X173" i="5"/>
  <c r="O201" i="5"/>
  <c r="O200" i="5" s="1"/>
  <c r="O202" i="5"/>
  <c r="X201" i="5"/>
  <c r="X200" i="5" s="1"/>
  <c r="X202" i="5"/>
  <c r="AF201" i="5"/>
  <c r="AF202" i="5"/>
  <c r="AF370" i="5"/>
  <c r="AF219" i="5"/>
  <c r="AF218" i="5" s="1"/>
  <c r="P248" i="5"/>
  <c r="AF258" i="5"/>
  <c r="AA365" i="5"/>
  <c r="AA258" i="5"/>
  <c r="AE258" i="5"/>
  <c r="Y195" i="5"/>
  <c r="Y194" i="5" s="1"/>
  <c r="Y193" i="5" s="1"/>
  <c r="Y192" i="5" s="1"/>
  <c r="Y173" i="5" s="1"/>
  <c r="V238" i="5"/>
  <c r="V237" i="5" s="1"/>
  <c r="V236" i="5" s="1"/>
  <c r="T231" i="5"/>
  <c r="T230" i="5" s="1"/>
  <c r="T229" i="5" s="1"/>
  <c r="T218" i="5" s="1"/>
  <c r="Y248" i="5"/>
  <c r="W173" i="5"/>
  <c r="N173" i="5"/>
  <c r="R173" i="5"/>
  <c r="AD173" i="5"/>
  <c r="AB195" i="5"/>
  <c r="AB194" i="5" s="1"/>
  <c r="AB193" i="5" s="1"/>
  <c r="AB192" i="5" s="1"/>
  <c r="K218" i="5"/>
  <c r="K146" i="5"/>
  <c r="O146" i="5"/>
  <c r="S146" i="5"/>
  <c r="W146" i="5"/>
  <c r="S173" i="5"/>
  <c r="V223" i="5"/>
  <c r="V222" i="5" s="1"/>
  <c r="V221" i="5" s="1"/>
  <c r="V220" i="5" s="1"/>
  <c r="V219" i="5" s="1"/>
  <c r="L248" i="5"/>
  <c r="AB365" i="5"/>
  <c r="AB258" i="5"/>
  <c r="AC258" i="5"/>
  <c r="AG311" i="5"/>
  <c r="AG310" i="5" s="1"/>
  <c r="AG309" i="5" s="1"/>
  <c r="AG308" i="5" s="1"/>
  <c r="AG335" i="5"/>
  <c r="AG233" i="5"/>
  <c r="AG232" i="5" s="1"/>
  <c r="AG231" i="5" s="1"/>
  <c r="AG230" i="5" s="1"/>
  <c r="AG229" i="5" s="1"/>
  <c r="V240" i="5"/>
  <c r="V239" i="5"/>
  <c r="AH278" i="5"/>
  <c r="AH277" i="5" s="1"/>
  <c r="AH276" i="5" s="1"/>
  <c r="AB320" i="5"/>
  <c r="AF320" i="5"/>
  <c r="AG326" i="5"/>
  <c r="AG320" i="5" s="1"/>
  <c r="X329" i="5"/>
  <c r="X319" i="5" s="1"/>
  <c r="X318" i="5" s="1"/>
  <c r="X317" i="5" s="1"/>
  <c r="AB329" i="5"/>
  <c r="AF329" i="5"/>
  <c r="AG340" i="5"/>
  <c r="AH163" i="5"/>
  <c r="AH162" i="5" s="1"/>
  <c r="AI329" i="5"/>
  <c r="AI319" i="5" s="1"/>
  <c r="AI318" i="5" s="1"/>
  <c r="AI317" i="5" s="1"/>
  <c r="AI316" i="5" s="1"/>
  <c r="AI278" i="5"/>
  <c r="AI277" i="5" s="1"/>
  <c r="AI276" i="5" s="1"/>
  <c r="AI252" i="5"/>
  <c r="AI251" i="5" s="1"/>
  <c r="AI250" i="5" s="1"/>
  <c r="AI218" i="5"/>
  <c r="AI213" i="5"/>
  <c r="AI212" i="5" s="1"/>
  <c r="AI211" i="5" s="1"/>
  <c r="AI202" i="5"/>
  <c r="AI201" i="5"/>
  <c r="AI163" i="5"/>
  <c r="AI162" i="5" s="1"/>
  <c r="AJ67" i="3"/>
  <c r="AJ56" i="3"/>
  <c r="AJ53" i="3" s="1"/>
  <c r="AG369" i="5"/>
  <c r="AG155" i="5"/>
  <c r="AB185" i="5"/>
  <c r="AA185" i="5"/>
  <c r="AC362" i="5"/>
  <c r="AC192" i="5"/>
  <c r="V202" i="5"/>
  <c r="V201" i="5"/>
  <c r="V200" i="5" s="1"/>
  <c r="W349" i="5"/>
  <c r="W348" i="5"/>
  <c r="W316" i="5" s="1"/>
  <c r="AA349" i="5"/>
  <c r="AA348" i="5"/>
  <c r="X115" i="5"/>
  <c r="X114" i="5" s="1"/>
  <c r="X113" i="5" s="1"/>
  <c r="AA147" i="5"/>
  <c r="AA367" i="5"/>
  <c r="AE185" i="5"/>
  <c r="Z349" i="5"/>
  <c r="Z348" i="5"/>
  <c r="AE147" i="5"/>
  <c r="AE367" i="5"/>
  <c r="AF185" i="5"/>
  <c r="AG258" i="5"/>
  <c r="AG359" i="5"/>
  <c r="AG134" i="5"/>
  <c r="AC367" i="5"/>
  <c r="AC147" i="5"/>
  <c r="AC185" i="5"/>
  <c r="U28" i="5" l="1"/>
  <c r="U27" i="5" s="1"/>
  <c r="U26" i="5" s="1"/>
  <c r="U25" i="5" s="1"/>
  <c r="AA161" i="5"/>
  <c r="AG147" i="5"/>
  <c r="Z200" i="5"/>
  <c r="AG29" i="5"/>
  <c r="AH218" i="5"/>
  <c r="AD211" i="5"/>
  <c r="AA249" i="5"/>
  <c r="AA248" i="5" s="1"/>
  <c r="AE211" i="5"/>
  <c r="AE363" i="5" s="1"/>
  <c r="AE249" i="5"/>
  <c r="V8" i="5"/>
  <c r="V7" i="5" s="1"/>
  <c r="AD28" i="5"/>
  <c r="AD27" i="5" s="1"/>
  <c r="AD26" i="5" s="1"/>
  <c r="AD319" i="5"/>
  <c r="AD318" i="5" s="1"/>
  <c r="AD317" i="5" s="1"/>
  <c r="AD316" i="5" s="1"/>
  <c r="AA319" i="5"/>
  <c r="AA318" i="5" s="1"/>
  <c r="AA317" i="5" s="1"/>
  <c r="AA316" i="5" s="1"/>
  <c r="Z319" i="5"/>
  <c r="Z318" i="5" s="1"/>
  <c r="Z317" i="5" s="1"/>
  <c r="AH248" i="5"/>
  <c r="AI363" i="5"/>
  <c r="AE200" i="5"/>
  <c r="AC211" i="5"/>
  <c r="AC363" i="5" s="1"/>
  <c r="AH133" i="5"/>
  <c r="AG133" i="5"/>
  <c r="AE133" i="5"/>
  <c r="W28" i="5"/>
  <c r="W27" i="5" s="1"/>
  <c r="W26" i="5" s="1"/>
  <c r="AC28" i="5"/>
  <c r="AC27" i="5" s="1"/>
  <c r="AC26" i="5" s="1"/>
  <c r="AC25" i="5" s="1"/>
  <c r="P28" i="5"/>
  <c r="P27" i="5" s="1"/>
  <c r="P26" i="5" s="1"/>
  <c r="P25" i="5" s="1"/>
  <c r="P24" i="5" s="1"/>
  <c r="P6" i="5" s="1"/>
  <c r="P5" i="5" s="1"/>
  <c r="AA28" i="5"/>
  <c r="AA27" i="5" s="1"/>
  <c r="AA26" i="5" s="1"/>
  <c r="AA25" i="5" s="1"/>
  <c r="AJ8" i="3"/>
  <c r="AJ7" i="3" s="1"/>
  <c r="U316" i="5"/>
  <c r="AI161" i="5"/>
  <c r="AI368" i="5"/>
  <c r="AH161" i="5"/>
  <c r="AH146" i="5" s="1"/>
  <c r="AH368" i="5"/>
  <c r="AI155" i="5"/>
  <c r="AI146" i="5" s="1"/>
  <c r="AI369" i="5"/>
  <c r="AI365" i="5"/>
  <c r="AH365" i="5"/>
  <c r="AI358" i="5"/>
  <c r="AG307" i="5"/>
  <c r="AG306" i="5" s="1"/>
  <c r="AG361" i="5"/>
  <c r="AI140" i="5"/>
  <c r="AI360" i="5"/>
  <c r="AI249" i="5"/>
  <c r="AI248" i="5" s="1"/>
  <c r="AI366" i="5"/>
  <c r="AI134" i="5"/>
  <c r="AI133" i="5" s="1"/>
  <c r="AI359" i="5"/>
  <c r="AF366" i="5"/>
  <c r="AE248" i="5"/>
  <c r="W25" i="5"/>
  <c r="W24" i="5" s="1"/>
  <c r="W6" i="5" s="1"/>
  <c r="W5" i="5" s="1"/>
  <c r="AC133" i="5"/>
  <c r="AC365" i="5"/>
  <c r="AB368" i="5"/>
  <c r="X28" i="5"/>
  <c r="X27" i="5" s="1"/>
  <c r="X26" i="5" s="1"/>
  <c r="X25" i="5" s="1"/>
  <c r="Y28" i="5"/>
  <c r="Y27" i="5" s="1"/>
  <c r="Y26" i="5" s="1"/>
  <c r="Y25" i="5" s="1"/>
  <c r="AC366" i="5"/>
  <c r="AC319" i="5"/>
  <c r="AC318" i="5" s="1"/>
  <c r="AC317" i="5" s="1"/>
  <c r="X316" i="5"/>
  <c r="AC368" i="5"/>
  <c r="AA133" i="5"/>
  <c r="Y319" i="5"/>
  <c r="Y318" i="5" s="1"/>
  <c r="Y317" i="5" s="1"/>
  <c r="Y316" i="5" s="1"/>
  <c r="AC200" i="5"/>
  <c r="AH28" i="5"/>
  <c r="AH27" i="5" s="1"/>
  <c r="Y200" i="5"/>
  <c r="S28" i="5"/>
  <c r="S27" i="5" s="1"/>
  <c r="S26" i="5" s="1"/>
  <c r="S25" i="5" s="1"/>
  <c r="S24" i="5" s="1"/>
  <c r="S6" i="5" s="1"/>
  <c r="S5" i="5" s="1"/>
  <c r="AE319" i="5"/>
  <c r="AE318" i="5" s="1"/>
  <c r="AE317" i="5" s="1"/>
  <c r="AE316" i="5" s="1"/>
  <c r="Z211" i="5"/>
  <c r="AE28" i="5"/>
  <c r="AE27" i="5" s="1"/>
  <c r="AE26" i="5" s="1"/>
  <c r="AE25" i="5" s="1"/>
  <c r="AH319" i="5"/>
  <c r="AH318" i="5" s="1"/>
  <c r="AH317" i="5" s="1"/>
  <c r="AH316" i="5" s="1"/>
  <c r="AB249" i="5"/>
  <c r="AB248" i="5" s="1"/>
  <c r="V231" i="5"/>
  <c r="V230" i="5" s="1"/>
  <c r="V229" i="5" s="1"/>
  <c r="V218" i="5" s="1"/>
  <c r="AA363" i="5"/>
  <c r="AB362" i="5"/>
  <c r="AA173" i="5"/>
  <c r="AF365" i="5"/>
  <c r="AD200" i="5"/>
  <c r="AE161" i="5"/>
  <c r="Z28" i="5"/>
  <c r="Z27" i="5" s="1"/>
  <c r="Z26" i="5" s="1"/>
  <c r="Z25" i="5" s="1"/>
  <c r="AF133" i="5"/>
  <c r="AB133" i="5"/>
  <c r="AG173" i="5"/>
  <c r="AF28" i="5"/>
  <c r="AF27" i="5" s="1"/>
  <c r="AF26" i="5" s="1"/>
  <c r="AF25" i="5" s="1"/>
  <c r="S316" i="5"/>
  <c r="AA146" i="5"/>
  <c r="AG163" i="5"/>
  <c r="AG162" i="5" s="1"/>
  <c r="T28" i="5"/>
  <c r="T27" i="5" s="1"/>
  <c r="T26" i="5" s="1"/>
  <c r="T25" i="5" s="1"/>
  <c r="T24" i="5" s="1"/>
  <c r="T6" i="5" s="1"/>
  <c r="T5" i="5" s="1"/>
  <c r="AG364" i="5"/>
  <c r="M28" i="5"/>
  <c r="M27" i="5" s="1"/>
  <c r="M26" i="5" s="1"/>
  <c r="M25" i="5" s="1"/>
  <c r="M24" i="5" s="1"/>
  <c r="M6" i="5" s="1"/>
  <c r="M5" i="5" s="1"/>
  <c r="AE173" i="5"/>
  <c r="AG362" i="5"/>
  <c r="AC248" i="5"/>
  <c r="AF248" i="5"/>
  <c r="AH200" i="5"/>
  <c r="R28" i="5"/>
  <c r="R27" i="5" s="1"/>
  <c r="R26" i="5" s="1"/>
  <c r="R25" i="5" s="1"/>
  <c r="R24" i="5" s="1"/>
  <c r="R6" i="5" s="1"/>
  <c r="R5" i="5" s="1"/>
  <c r="K28" i="5"/>
  <c r="K27" i="5" s="1"/>
  <c r="K26" i="5" s="1"/>
  <c r="K25" i="5" s="1"/>
  <c r="K24" i="5" s="1"/>
  <c r="K6" i="5" s="1"/>
  <c r="K5" i="5" s="1"/>
  <c r="Q28" i="5"/>
  <c r="Q27" i="5" s="1"/>
  <c r="Q26" i="5" s="1"/>
  <c r="Q25" i="5" s="1"/>
  <c r="Q24" i="5" s="1"/>
  <c r="Q6" i="5" s="1"/>
  <c r="Q5" i="5" s="1"/>
  <c r="AE365" i="5"/>
  <c r="V42" i="5"/>
  <c r="V28" i="5" s="1"/>
  <c r="V27" i="5" s="1"/>
  <c r="V26" i="5" s="1"/>
  <c r="V25" i="5" s="1"/>
  <c r="AG8" i="5"/>
  <c r="AG7" i="5" s="1"/>
  <c r="O28" i="5"/>
  <c r="O27" i="5" s="1"/>
  <c r="O26" i="5" s="1"/>
  <c r="O25" i="5" s="1"/>
  <c r="O24" i="5" s="1"/>
  <c r="O6" i="5" s="1"/>
  <c r="O5" i="5" s="1"/>
  <c r="AB28" i="5"/>
  <c r="AB27" i="5" s="1"/>
  <c r="AB26" i="5" s="1"/>
  <c r="AB25" i="5" s="1"/>
  <c r="L28" i="5"/>
  <c r="L27" i="5" s="1"/>
  <c r="L26" i="5" s="1"/>
  <c r="L25" i="5" s="1"/>
  <c r="L24" i="5" s="1"/>
  <c r="L6" i="5" s="1"/>
  <c r="L5" i="5" s="1"/>
  <c r="AF173" i="5"/>
  <c r="Z316" i="5"/>
  <c r="AI210" i="5"/>
  <c r="AI200" i="5" s="1"/>
  <c r="AG329" i="5"/>
  <c r="AG319" i="5" s="1"/>
  <c r="AG318" i="5" s="1"/>
  <c r="AG317" i="5" s="1"/>
  <c r="AA200" i="5"/>
  <c r="N28" i="5"/>
  <c r="N27" i="5" s="1"/>
  <c r="N26" i="5" s="1"/>
  <c r="N25" i="5" s="1"/>
  <c r="N24" i="5" s="1"/>
  <c r="N6" i="5" s="1"/>
  <c r="N5" i="5" s="1"/>
  <c r="AG211" i="5"/>
  <c r="AD25" i="5"/>
  <c r="AG351" i="5"/>
  <c r="AC350" i="5"/>
  <c r="AG365" i="5"/>
  <c r="AG119" i="5"/>
  <c r="AG115" i="5" s="1"/>
  <c r="AG114" i="5" s="1"/>
  <c r="AG113" i="5" s="1"/>
  <c r="AB173" i="5"/>
  <c r="U24" i="5"/>
  <c r="U6" i="5" s="1"/>
  <c r="U5" i="5" s="1"/>
  <c r="AF368" i="5"/>
  <c r="AF161" i="5"/>
  <c r="AF146" i="5" s="1"/>
  <c r="AG366" i="5"/>
  <c r="AG249" i="5"/>
  <c r="AG248" i="5" s="1"/>
  <c r="AB146" i="5"/>
  <c r="AG42" i="5"/>
  <c r="AG28" i="5" s="1"/>
  <c r="AG27" i="5" s="1"/>
  <c r="AG26" i="5" s="1"/>
  <c r="AF319" i="5"/>
  <c r="AF318" i="5" s="1"/>
  <c r="AB210" i="5"/>
  <c r="AB200" i="5" s="1"/>
  <c r="AB211" i="5"/>
  <c r="AB363" i="5" s="1"/>
  <c r="AG370" i="5"/>
  <c r="AG219" i="5"/>
  <c r="AG218" i="5" s="1"/>
  <c r="AF210" i="5"/>
  <c r="AF200" i="5" s="1"/>
  <c r="AF211" i="5"/>
  <c r="AF363" i="5" s="1"/>
  <c r="AC146" i="5"/>
  <c r="AE146" i="5"/>
  <c r="AB319" i="5"/>
  <c r="AB318" i="5" s="1"/>
  <c r="AC173" i="5"/>
  <c r="AA358" i="5" l="1"/>
  <c r="AA371" i="5" s="1"/>
  <c r="V24" i="5"/>
  <c r="V6" i="5" s="1"/>
  <c r="V5" i="5" s="1"/>
  <c r="X24" i="5"/>
  <c r="X6" i="5" s="1"/>
  <c r="X5" i="5" s="1"/>
  <c r="AI371" i="5"/>
  <c r="AH26" i="5"/>
  <c r="AH25" i="5" s="1"/>
  <c r="AH24" i="5" s="1"/>
  <c r="AH6" i="5" s="1"/>
  <c r="AH5" i="5" s="1"/>
  <c r="AH358" i="5"/>
  <c r="AH371" i="5" s="1"/>
  <c r="Z24" i="5"/>
  <c r="Z6" i="5" s="1"/>
  <c r="Z5" i="5" s="1"/>
  <c r="AG25" i="5"/>
  <c r="Y24" i="5"/>
  <c r="Y6" i="5" s="1"/>
  <c r="Y5" i="5" s="1"/>
  <c r="AE358" i="5"/>
  <c r="AE371" i="5" s="1"/>
  <c r="AD24" i="5"/>
  <c r="AD6" i="5" s="1"/>
  <c r="AD5" i="5" s="1"/>
  <c r="AA24" i="5"/>
  <c r="AA6" i="5" s="1"/>
  <c r="AA5" i="5" s="1"/>
  <c r="AG368" i="5"/>
  <c r="AG161" i="5"/>
  <c r="AG146" i="5" s="1"/>
  <c r="AE24" i="5"/>
  <c r="AE6" i="5" s="1"/>
  <c r="AE5" i="5" s="1"/>
  <c r="AG350" i="5"/>
  <c r="AC349" i="5"/>
  <c r="AC348" i="5"/>
  <c r="AI24" i="5"/>
  <c r="AI6" i="5" s="1"/>
  <c r="AI5" i="5" s="1"/>
  <c r="AF317" i="5"/>
  <c r="AF316" i="5" s="1"/>
  <c r="AF24" i="5" s="1"/>
  <c r="AF6" i="5" s="1"/>
  <c r="AF5" i="5" s="1"/>
  <c r="AF358" i="5"/>
  <c r="AF371" i="5" s="1"/>
  <c r="AB317" i="5"/>
  <c r="AB316" i="5" s="1"/>
  <c r="AB24" i="5" s="1"/>
  <c r="AB6" i="5" s="1"/>
  <c r="AB5" i="5" s="1"/>
  <c r="AB358" i="5"/>
  <c r="AB371" i="5" s="1"/>
  <c r="AD76" i="3"/>
  <c r="AE76" i="3"/>
  <c r="AG76" i="3"/>
  <c r="AG74" i="3" s="1"/>
  <c r="AG73" i="3" s="1"/>
  <c r="AI76" i="3"/>
  <c r="AG78" i="3"/>
  <c r="AI78" i="3"/>
  <c r="AG69" i="3"/>
  <c r="AG68" i="3" s="1"/>
  <c r="AI69" i="3"/>
  <c r="AI68" i="3" s="1"/>
  <c r="AG62" i="3"/>
  <c r="AI62" i="3"/>
  <c r="AG57" i="3"/>
  <c r="AI57" i="3"/>
  <c r="AG54" i="3"/>
  <c r="AI54" i="3"/>
  <c r="AG47" i="3"/>
  <c r="AI47" i="3"/>
  <c r="AG49" i="3"/>
  <c r="AI49" i="3"/>
  <c r="AG38" i="3"/>
  <c r="AI38" i="3"/>
  <c r="AG33" i="3"/>
  <c r="AI33" i="3"/>
  <c r="AI29" i="3"/>
  <c r="AG27" i="3"/>
  <c r="AI27" i="3"/>
  <c r="AG24" i="3"/>
  <c r="AG23" i="3" s="1"/>
  <c r="AI24" i="3"/>
  <c r="AI23" i="3" s="1"/>
  <c r="AC62" i="3"/>
  <c r="AG348" i="5" l="1"/>
  <c r="AG316" i="5" s="1"/>
  <c r="AC316" i="5"/>
  <c r="AC24" i="5" s="1"/>
  <c r="AC6" i="5" s="1"/>
  <c r="AC5" i="5" s="1"/>
  <c r="AG349" i="5"/>
  <c r="AG358" i="5" s="1"/>
  <c r="AC358" i="5"/>
  <c r="AC371" i="5" s="1"/>
  <c r="AG32" i="3"/>
  <c r="AG31" i="3" s="1"/>
  <c r="AG29" i="3" s="1"/>
  <c r="AG26" i="3" s="1"/>
  <c r="AG56" i="3"/>
  <c r="AG53" i="3" s="1"/>
  <c r="AI74" i="3"/>
  <c r="AI73" i="3" s="1"/>
  <c r="AI67" i="3" s="1"/>
  <c r="AG67" i="3"/>
  <c r="AI26" i="3"/>
  <c r="AI56" i="3"/>
  <c r="AI53" i="3" s="1"/>
  <c r="AI32" i="3"/>
  <c r="AC38" i="3"/>
  <c r="AC47" i="3"/>
  <c r="AC11" i="3"/>
  <c r="AC20" i="3"/>
  <c r="AC24" i="3"/>
  <c r="AC23" i="3" s="1"/>
  <c r="AC27" i="3"/>
  <c r="AC33" i="3"/>
  <c r="AC49" i="3"/>
  <c r="AC54" i="3"/>
  <c r="AC57" i="3"/>
  <c r="AC56" i="3" s="1"/>
  <c r="AC69" i="3"/>
  <c r="AC68" i="3" s="1"/>
  <c r="AC76" i="3"/>
  <c r="AC74" i="3" s="1"/>
  <c r="AC73" i="3" s="1"/>
  <c r="AC78" i="3"/>
  <c r="AF80" i="3"/>
  <c r="AF65" i="3"/>
  <c r="AF61" i="3"/>
  <c r="AF44" i="3"/>
  <c r="AF40" i="3"/>
  <c r="AF21" i="3"/>
  <c r="AF17" i="3"/>
  <c r="AF13" i="3"/>
  <c r="AB78" i="3"/>
  <c r="AB76" i="3"/>
  <c r="AB74" i="3" s="1"/>
  <c r="AB73" i="3" s="1"/>
  <c r="AB69" i="3"/>
  <c r="AB68" i="3" s="1"/>
  <c r="AB62" i="3"/>
  <c r="AB57" i="3"/>
  <c r="AB54" i="3"/>
  <c r="AB49" i="3"/>
  <c r="AB47" i="3"/>
  <c r="AB38" i="3"/>
  <c r="AB33" i="3"/>
  <c r="AB27" i="3"/>
  <c r="AB24" i="3"/>
  <c r="AB23" i="3" s="1"/>
  <c r="AB20" i="3"/>
  <c r="AB11" i="3"/>
  <c r="AF52" i="3"/>
  <c r="AD49" i="3"/>
  <c r="AE49" i="3"/>
  <c r="AD78" i="3"/>
  <c r="AE78" i="3"/>
  <c r="AD74" i="3"/>
  <c r="AD73" i="3" s="1"/>
  <c r="AE74" i="3"/>
  <c r="AE73" i="3" s="1"/>
  <c r="AD69" i="3"/>
  <c r="AD68" i="3" s="1"/>
  <c r="AE69" i="3"/>
  <c r="AE68" i="3" s="1"/>
  <c r="AE62" i="3"/>
  <c r="AD62" i="3"/>
  <c r="AD57" i="3"/>
  <c r="AE57" i="3"/>
  <c r="AF46" i="3"/>
  <c r="AE38" i="3"/>
  <c r="AD38" i="3"/>
  <c r="AF14" i="3"/>
  <c r="AF15" i="3"/>
  <c r="AF16" i="3"/>
  <c r="AF18" i="3"/>
  <c r="AF19" i="3"/>
  <c r="AF25" i="3"/>
  <c r="AF24" i="3" s="1"/>
  <c r="AF23" i="3" s="1"/>
  <c r="AF28" i="3"/>
  <c r="AF27" i="3" s="1"/>
  <c r="AF34" i="3"/>
  <c r="AF36" i="3"/>
  <c r="AF37" i="3"/>
  <c r="AF39" i="3"/>
  <c r="AF41" i="3"/>
  <c r="AF42" i="3"/>
  <c r="AF43" i="3"/>
  <c r="AF45" i="3"/>
  <c r="AF50" i="3"/>
  <c r="AF55" i="3"/>
  <c r="AF54" i="3" s="1"/>
  <c r="AF58" i="3"/>
  <c r="AF59" i="3"/>
  <c r="AF60" i="3"/>
  <c r="AF63" i="3"/>
  <c r="AF64" i="3"/>
  <c r="AF66" i="3"/>
  <c r="AF70" i="3"/>
  <c r="AF71" i="3"/>
  <c r="AF72" i="3"/>
  <c r="AF75" i="3"/>
  <c r="AF77" i="3"/>
  <c r="AF79" i="3"/>
  <c r="AF12" i="3"/>
  <c r="AG12" i="3" s="1"/>
  <c r="AD54" i="3"/>
  <c r="AE54" i="3"/>
  <c r="AD47" i="3"/>
  <c r="AE47" i="3"/>
  <c r="AE33" i="3"/>
  <c r="AD27" i="3"/>
  <c r="AE27" i="3"/>
  <c r="AD24" i="3"/>
  <c r="AD23" i="3" s="1"/>
  <c r="AE24" i="3"/>
  <c r="AE23" i="3" s="1"/>
  <c r="AD20" i="3"/>
  <c r="AE20" i="3"/>
  <c r="AD11" i="3"/>
  <c r="AE11" i="3"/>
  <c r="T102" i="4"/>
  <c r="T88" i="4"/>
  <c r="S95" i="4"/>
  <c r="S82" i="4"/>
  <c r="AH13" i="3"/>
  <c r="AH14" i="3"/>
  <c r="AH15" i="3"/>
  <c r="AH16" i="3"/>
  <c r="AH17" i="3"/>
  <c r="AH18" i="3"/>
  <c r="AH19" i="3"/>
  <c r="AH21" i="3"/>
  <c r="AH25" i="3"/>
  <c r="AH24" i="3" s="1"/>
  <c r="AH23" i="3" s="1"/>
  <c r="AH28" i="3"/>
  <c r="AH27" i="3" s="1"/>
  <c r="AH36" i="3"/>
  <c r="AH37" i="3"/>
  <c r="AH39" i="3"/>
  <c r="AH41" i="3"/>
  <c r="AH43" i="3"/>
  <c r="AH44" i="3"/>
  <c r="AH45" i="3"/>
  <c r="AH48" i="3"/>
  <c r="AH47" i="3" s="1"/>
  <c r="AH50" i="3"/>
  <c r="AH49" i="3" s="1"/>
  <c r="AH55" i="3"/>
  <c r="AH54" i="3" s="1"/>
  <c r="AH58" i="3"/>
  <c r="AH59" i="3"/>
  <c r="AH60" i="3"/>
  <c r="AH61" i="3"/>
  <c r="AH63" i="3"/>
  <c r="AH64" i="3"/>
  <c r="AH65" i="3"/>
  <c r="AH70" i="3"/>
  <c r="AH71" i="3"/>
  <c r="AH72" i="3"/>
  <c r="AH75" i="3"/>
  <c r="AH77" i="3"/>
  <c r="AH76" i="3" s="1"/>
  <c r="AH79" i="3"/>
  <c r="AH80" i="3"/>
  <c r="P25" i="4"/>
  <c r="Q25" i="4"/>
  <c r="R25" i="4"/>
  <c r="S25" i="4"/>
  <c r="T25" i="4"/>
  <c r="O25" i="4"/>
  <c r="O13" i="4"/>
  <c r="O10" i="4"/>
  <c r="N25" i="4"/>
  <c r="K25" i="4"/>
  <c r="J25" i="4"/>
  <c r="G25" i="4"/>
  <c r="F25" i="4"/>
  <c r="H24" i="4"/>
  <c r="H25" i="4" s="1"/>
  <c r="D24" i="4"/>
  <c r="M24" i="4" s="1"/>
  <c r="C24" i="4"/>
  <c r="N23" i="4"/>
  <c r="D23" i="4"/>
  <c r="C23" i="4"/>
  <c r="N20" i="4"/>
  <c r="M20" i="4"/>
  <c r="N19" i="4"/>
  <c r="M19" i="4"/>
  <c r="N16" i="4"/>
  <c r="I16" i="4"/>
  <c r="N15" i="4"/>
  <c r="M15" i="4"/>
  <c r="C15" i="4"/>
  <c r="N14" i="4"/>
  <c r="M14" i="4"/>
  <c r="C14" i="4"/>
  <c r="N13" i="4"/>
  <c r="J13" i="4"/>
  <c r="H13" i="4"/>
  <c r="G13" i="4"/>
  <c r="F13" i="4"/>
  <c r="D13" i="4"/>
  <c r="M13" i="4" s="1"/>
  <c r="N12" i="4"/>
  <c r="M12" i="4"/>
  <c r="C12" i="4"/>
  <c r="N11" i="4"/>
  <c r="M11" i="4"/>
  <c r="C11" i="4"/>
  <c r="N10" i="4"/>
  <c r="L10" i="4"/>
  <c r="K10" i="4"/>
  <c r="K16" i="4" s="1"/>
  <c r="J10" i="4"/>
  <c r="H10" i="4"/>
  <c r="G10" i="4"/>
  <c r="F10" i="4"/>
  <c r="D10" i="4"/>
  <c r="P115" i="4"/>
  <c r="P114" i="4" s="1"/>
  <c r="P48" i="4" s="1"/>
  <c r="P101" i="4"/>
  <c r="P99" i="4"/>
  <c r="P95" i="4"/>
  <c r="P93" i="4"/>
  <c r="P87" i="4"/>
  <c r="P78" i="4"/>
  <c r="P73" i="4"/>
  <c r="P71" i="4"/>
  <c r="P66" i="4"/>
  <c r="P63" i="4"/>
  <c r="P59" i="4"/>
  <c r="P55" i="4"/>
  <c r="P44" i="4"/>
  <c r="P43" i="4"/>
  <c r="Z23" i="3"/>
  <c r="Z78" i="3"/>
  <c r="Z76" i="3"/>
  <c r="Z74" i="3" s="1"/>
  <c r="Z73" i="3" s="1"/>
  <c r="Z69" i="3"/>
  <c r="Z68" i="3" s="1"/>
  <c r="Z56" i="3"/>
  <c r="Z54" i="3"/>
  <c r="Z49" i="3"/>
  <c r="Z47" i="3"/>
  <c r="Z33" i="3"/>
  <c r="Z32" i="3" s="1"/>
  <c r="Z27" i="3"/>
  <c r="Z26" i="3" s="1"/>
  <c r="Z20" i="3"/>
  <c r="Z10" i="3" s="1"/>
  <c r="AC10" i="3" l="1"/>
  <c r="P77" i="4"/>
  <c r="P14" i="4" s="1"/>
  <c r="AD67" i="3"/>
  <c r="AB56" i="3"/>
  <c r="AB53" i="3" s="1"/>
  <c r="AB10" i="3"/>
  <c r="AC53" i="3"/>
  <c r="AH74" i="3"/>
  <c r="AH73" i="3" s="1"/>
  <c r="AB67" i="3"/>
  <c r="AG11" i="3"/>
  <c r="AG10" i="3" s="1"/>
  <c r="AG9" i="3" s="1"/>
  <c r="AG8" i="3" s="1"/>
  <c r="AG7" i="3" s="1"/>
  <c r="AH69" i="3"/>
  <c r="AH68" i="3" s="1"/>
  <c r="AH12" i="3"/>
  <c r="AH11" i="3" s="1"/>
  <c r="AH62" i="3"/>
  <c r="AH57" i="3"/>
  <c r="AH38" i="3"/>
  <c r="AH33" i="3"/>
  <c r="AF76" i="3"/>
  <c r="AF74" i="3" s="1"/>
  <c r="AF73" i="3" s="1"/>
  <c r="AB32" i="3"/>
  <c r="AB31" i="3" s="1"/>
  <c r="AB29" i="3" s="1"/>
  <c r="AB26" i="3" s="1"/>
  <c r="AC32" i="3"/>
  <c r="AC31" i="3" s="1"/>
  <c r="AC29" i="3" s="1"/>
  <c r="AC26" i="3" s="1"/>
  <c r="AC9" i="3" s="1"/>
  <c r="AH78" i="3"/>
  <c r="AI10" i="3"/>
  <c r="AI9" i="3" s="1"/>
  <c r="AI8" i="3" s="1"/>
  <c r="AI7" i="3" s="1"/>
  <c r="AF49" i="3"/>
  <c r="AC67" i="3"/>
  <c r="AF48" i="3"/>
  <c r="AF47" i="3" s="1"/>
  <c r="AF38" i="3"/>
  <c r="AF78" i="3"/>
  <c r="AD56" i="3"/>
  <c r="AD53" i="3" s="1"/>
  <c r="AF69" i="3"/>
  <c r="AF68" i="3" s="1"/>
  <c r="AF57" i="3"/>
  <c r="AF20" i="3"/>
  <c r="AD10" i="3"/>
  <c r="AF62" i="3"/>
  <c r="AE67" i="3"/>
  <c r="AE56" i="3"/>
  <c r="AE53" i="3" s="1"/>
  <c r="AF11" i="3"/>
  <c r="AD32" i="3"/>
  <c r="AD31" i="3" s="1"/>
  <c r="AD29" i="3" s="1"/>
  <c r="AD26" i="3" s="1"/>
  <c r="AE32" i="3"/>
  <c r="AE31" i="3" s="1"/>
  <c r="AE29" i="3" s="1"/>
  <c r="AE26" i="3" s="1"/>
  <c r="AF33" i="3"/>
  <c r="AE10" i="3"/>
  <c r="D25" i="4"/>
  <c r="M25" i="4" s="1"/>
  <c r="G16" i="4"/>
  <c r="Z67" i="3"/>
  <c r="Z53" i="3"/>
  <c r="P70" i="4"/>
  <c r="P37" i="4" s="1"/>
  <c r="D16" i="4"/>
  <c r="M16" i="4" s="1"/>
  <c r="C10" i="4"/>
  <c r="C13" i="4"/>
  <c r="C25" i="4"/>
  <c r="F16" i="4"/>
  <c r="P54" i="4"/>
  <c r="P11" i="4" s="1"/>
  <c r="P10" i="4" s="1"/>
  <c r="H16" i="4"/>
  <c r="M10" i="4"/>
  <c r="J16" i="4"/>
  <c r="O16" i="4"/>
  <c r="M23" i="4"/>
  <c r="P98" i="4"/>
  <c r="Z31" i="3"/>
  <c r="Z9" i="3"/>
  <c r="R48" i="4"/>
  <c r="Q44" i="4"/>
  <c r="R44" i="4"/>
  <c r="S44" i="4"/>
  <c r="T44" i="4"/>
  <c r="Q43" i="4"/>
  <c r="R43" i="4"/>
  <c r="S43" i="4"/>
  <c r="T43" i="4"/>
  <c r="T115" i="4"/>
  <c r="T114" i="4" s="1"/>
  <c r="T48" i="4" s="1"/>
  <c r="S115" i="4"/>
  <c r="S114" i="4" s="1"/>
  <c r="S48" i="4" s="1"/>
  <c r="T73" i="4"/>
  <c r="S73" i="4"/>
  <c r="T71" i="4"/>
  <c r="S71" i="4"/>
  <c r="S63" i="4"/>
  <c r="S59" i="4"/>
  <c r="S55" i="4"/>
  <c r="T97" i="4"/>
  <c r="Y76" i="3"/>
  <c r="Y74" i="3" s="1"/>
  <c r="Y73" i="3" s="1"/>
  <c r="O99" i="4"/>
  <c r="Q115" i="4"/>
  <c r="Q114" i="4" s="1"/>
  <c r="Q48" i="4" s="1"/>
  <c r="O115" i="4"/>
  <c r="O114" i="4" s="1"/>
  <c r="O48" i="4" s="1"/>
  <c r="AA11" i="3"/>
  <c r="AA20" i="3"/>
  <c r="AH20" i="3" s="1"/>
  <c r="AA24" i="3"/>
  <c r="AA23" i="3" s="1"/>
  <c r="T57" i="4" s="1"/>
  <c r="AA27" i="3"/>
  <c r="AA33" i="3"/>
  <c r="AA38" i="3"/>
  <c r="AA47" i="3"/>
  <c r="T61" i="4" s="1"/>
  <c r="AA49" i="3"/>
  <c r="T62" i="4" s="1"/>
  <c r="AA54" i="3"/>
  <c r="T64" i="4" s="1"/>
  <c r="AA57" i="3"/>
  <c r="AA69" i="3"/>
  <c r="AA68" i="3" s="1"/>
  <c r="T67" i="4" s="1"/>
  <c r="AA76" i="3"/>
  <c r="AA78" i="3"/>
  <c r="T69" i="4" s="1"/>
  <c r="Y78" i="3"/>
  <c r="Y69" i="3"/>
  <c r="Y68" i="3" s="1"/>
  <c r="Y62" i="3"/>
  <c r="Y57" i="3"/>
  <c r="Y54" i="3"/>
  <c r="Y49" i="3"/>
  <c r="Y47" i="3"/>
  <c r="Y38" i="3"/>
  <c r="Y33" i="3"/>
  <c r="Y27" i="3"/>
  <c r="Y24" i="3"/>
  <c r="Y23" i="3" s="1"/>
  <c r="Y20" i="3"/>
  <c r="Y11" i="3"/>
  <c r="K63" i="4"/>
  <c r="L63" i="4"/>
  <c r="M63" i="4"/>
  <c r="N63" i="4"/>
  <c r="O63" i="4"/>
  <c r="K66" i="4"/>
  <c r="L66" i="4"/>
  <c r="M66" i="4"/>
  <c r="N66" i="4"/>
  <c r="O66" i="4"/>
  <c r="R98" i="4"/>
  <c r="R73" i="4"/>
  <c r="R71" i="4"/>
  <c r="Q73" i="4"/>
  <c r="Q71" i="4"/>
  <c r="O101" i="4"/>
  <c r="O95" i="4"/>
  <c r="O93" i="4"/>
  <c r="O87" i="4"/>
  <c r="O82" i="4"/>
  <c r="O78" i="4"/>
  <c r="O73" i="4"/>
  <c r="O71" i="4"/>
  <c r="O59" i="4"/>
  <c r="O55" i="4"/>
  <c r="O44" i="4"/>
  <c r="O43" i="4"/>
  <c r="X76" i="3"/>
  <c r="X74" i="3" s="1"/>
  <c r="X73" i="3" s="1"/>
  <c r="W76" i="3"/>
  <c r="X78" i="3"/>
  <c r="X57" i="3"/>
  <c r="W57" i="3"/>
  <c r="X69" i="3"/>
  <c r="X68" i="3" s="1"/>
  <c r="X62" i="3"/>
  <c r="X54" i="3"/>
  <c r="X49" i="3"/>
  <c r="X47" i="3"/>
  <c r="X38" i="3"/>
  <c r="X33" i="3"/>
  <c r="X27" i="3"/>
  <c r="X24" i="3"/>
  <c r="X23" i="3" s="1"/>
  <c r="X20" i="3"/>
  <c r="X11" i="3"/>
  <c r="P39" i="4" l="1"/>
  <c r="P15" i="4"/>
  <c r="P13" i="4"/>
  <c r="P16" i="4" s="1"/>
  <c r="AF56" i="3"/>
  <c r="AF53" i="3" s="1"/>
  <c r="AB9" i="3"/>
  <c r="AB8" i="3" s="1"/>
  <c r="AB7" i="3" s="1"/>
  <c r="R39" i="4"/>
  <c r="R15" i="4"/>
  <c r="R13" i="4" s="1"/>
  <c r="R16" i="4" s="1"/>
  <c r="AH56" i="3"/>
  <c r="AH53" i="3" s="1"/>
  <c r="AH32" i="3"/>
  <c r="AH31" i="3" s="1"/>
  <c r="AH29" i="3" s="1"/>
  <c r="AH26" i="3" s="1"/>
  <c r="AH67" i="3"/>
  <c r="AH10" i="3"/>
  <c r="AC8" i="3"/>
  <c r="AC7" i="3" s="1"/>
  <c r="AF10" i="3"/>
  <c r="AF67" i="3"/>
  <c r="AD9" i="3"/>
  <c r="AD8" i="3" s="1"/>
  <c r="AD7" i="3" s="1"/>
  <c r="AE9" i="3"/>
  <c r="AE8" i="3" s="1"/>
  <c r="AE7" i="3" s="1"/>
  <c r="AF32" i="3"/>
  <c r="AF31" i="3" s="1"/>
  <c r="AF29" i="3" s="1"/>
  <c r="AF26" i="3" s="1"/>
  <c r="T80" i="4"/>
  <c r="S93" i="4"/>
  <c r="S99" i="4"/>
  <c r="S87" i="4"/>
  <c r="S78" i="4"/>
  <c r="T105" i="4"/>
  <c r="S101" i="4"/>
  <c r="C16" i="4"/>
  <c r="P38" i="4"/>
  <c r="P36" i="4"/>
  <c r="T70" i="4"/>
  <c r="T37" i="4" s="1"/>
  <c r="O98" i="4"/>
  <c r="O39" i="4" s="1"/>
  <c r="Z8" i="3"/>
  <c r="Z7" i="3" s="1"/>
  <c r="S66" i="4"/>
  <c r="S54" i="4" s="1"/>
  <c r="S11" i="4" s="1"/>
  <c r="S70" i="4"/>
  <c r="S37" i="4" s="1"/>
  <c r="R70" i="4"/>
  <c r="R37" i="4" s="1"/>
  <c r="T104" i="4"/>
  <c r="Q77" i="4"/>
  <c r="Q14" i="4" s="1"/>
  <c r="Q70" i="4"/>
  <c r="Q37" i="4" s="1"/>
  <c r="AA74" i="3"/>
  <c r="AA73" i="3" s="1"/>
  <c r="AA62" i="3"/>
  <c r="AA10" i="3"/>
  <c r="T56" i="4" s="1"/>
  <c r="Y10" i="3"/>
  <c r="AA32" i="3"/>
  <c r="Y67" i="3"/>
  <c r="Y56" i="3"/>
  <c r="Y32" i="3"/>
  <c r="R38" i="4"/>
  <c r="R36" i="4"/>
  <c r="O77" i="4"/>
  <c r="O54" i="4"/>
  <c r="O70" i="4"/>
  <c r="O37" i="4" s="1"/>
  <c r="X56" i="3"/>
  <c r="X53" i="3" s="1"/>
  <c r="X32" i="3"/>
  <c r="X31" i="3" s="1"/>
  <c r="X29" i="3" s="1"/>
  <c r="X26" i="3" s="1"/>
  <c r="X67" i="3"/>
  <c r="X10" i="3"/>
  <c r="W69" i="3"/>
  <c r="V69" i="3"/>
  <c r="U72" i="3"/>
  <c r="W11" i="3"/>
  <c r="N59" i="4"/>
  <c r="AF9" i="3" l="1"/>
  <c r="S10" i="4"/>
  <c r="AF8" i="3"/>
  <c r="AF7" i="3" s="1"/>
  <c r="AH9" i="3"/>
  <c r="AH8" i="3" s="1"/>
  <c r="AH7" i="3" s="1"/>
  <c r="AA56" i="3"/>
  <c r="T79" i="4"/>
  <c r="T84" i="4"/>
  <c r="T103" i="4"/>
  <c r="T81" i="4"/>
  <c r="T87" i="4"/>
  <c r="T89" i="4"/>
  <c r="T100" i="4"/>
  <c r="S77" i="4"/>
  <c r="S14" i="4" s="1"/>
  <c r="T14" i="4" s="1"/>
  <c r="T99" i="4"/>
  <c r="S98" i="4"/>
  <c r="P40" i="4"/>
  <c r="S36" i="4"/>
  <c r="R40" i="4"/>
  <c r="O38" i="4"/>
  <c r="O36" i="4"/>
  <c r="T55" i="4"/>
  <c r="AA67" i="3"/>
  <c r="AA31" i="3"/>
  <c r="AA29" i="3" s="1"/>
  <c r="AA26" i="3" s="1"/>
  <c r="T58" i="4" s="1"/>
  <c r="T83" i="4"/>
  <c r="T85" i="4"/>
  <c r="T86" i="4"/>
  <c r="Y53" i="3"/>
  <c r="Y31" i="3"/>
  <c r="Y29" i="3" s="1"/>
  <c r="Y26" i="3" s="1"/>
  <c r="Y9" i="3" s="1"/>
  <c r="X9" i="3"/>
  <c r="X8" i="3" s="1"/>
  <c r="X7" i="3" s="1"/>
  <c r="W49" i="3"/>
  <c r="W47" i="3"/>
  <c r="W38" i="3"/>
  <c r="N101" i="4"/>
  <c r="N98" i="4" s="1"/>
  <c r="N39" i="4" s="1"/>
  <c r="K101" i="4"/>
  <c r="K98" i="4" s="1"/>
  <c r="K39" i="4" s="1"/>
  <c r="L101" i="4"/>
  <c r="L98" i="4" s="1"/>
  <c r="L39" i="4" s="1"/>
  <c r="M101" i="4"/>
  <c r="M98" i="4" s="1"/>
  <c r="M39" i="4" s="1"/>
  <c r="K95" i="4"/>
  <c r="L95" i="4"/>
  <c r="M95" i="4"/>
  <c r="N95" i="4"/>
  <c r="K93" i="4"/>
  <c r="L93" i="4"/>
  <c r="M93" i="4"/>
  <c r="N93" i="4"/>
  <c r="K87" i="4"/>
  <c r="L87" i="4"/>
  <c r="M87" i="4"/>
  <c r="N87" i="4"/>
  <c r="K82" i="4"/>
  <c r="L82" i="4"/>
  <c r="M82" i="4"/>
  <c r="N82" i="4"/>
  <c r="K78" i="4"/>
  <c r="L78" i="4"/>
  <c r="M78" i="4"/>
  <c r="N78" i="4"/>
  <c r="K73" i="4"/>
  <c r="L73" i="4"/>
  <c r="M73" i="4"/>
  <c r="N73" i="4"/>
  <c r="K71" i="4"/>
  <c r="K70" i="4" s="1"/>
  <c r="K37" i="4" s="1"/>
  <c r="L71" i="4"/>
  <c r="L70" i="4" s="1"/>
  <c r="L37" i="4" s="1"/>
  <c r="M71" i="4"/>
  <c r="M70" i="4" s="1"/>
  <c r="M37" i="4" s="1"/>
  <c r="N71" i="4"/>
  <c r="K59" i="4"/>
  <c r="L59" i="4"/>
  <c r="M59" i="4"/>
  <c r="K55" i="4"/>
  <c r="L55" i="4"/>
  <c r="M55" i="4"/>
  <c r="N55" i="4"/>
  <c r="N54" i="4" s="1"/>
  <c r="N36" i="4" s="1"/>
  <c r="N48" i="4"/>
  <c r="N44" i="4"/>
  <c r="N43" i="4"/>
  <c r="W78" i="3"/>
  <c r="W74" i="3"/>
  <c r="W73" i="3" s="1"/>
  <c r="W68" i="3"/>
  <c r="W62" i="3"/>
  <c r="W54" i="3"/>
  <c r="W33" i="3"/>
  <c r="W27" i="3"/>
  <c r="W24" i="3"/>
  <c r="W23" i="3" s="1"/>
  <c r="W20" i="3"/>
  <c r="M48" i="4"/>
  <c r="K48" i="4"/>
  <c r="L48" i="4"/>
  <c r="M44" i="4"/>
  <c r="K44" i="4"/>
  <c r="L44" i="4"/>
  <c r="M43" i="4"/>
  <c r="K43" i="4"/>
  <c r="L43" i="4"/>
  <c r="S38" i="3"/>
  <c r="T38" i="3"/>
  <c r="V38" i="3"/>
  <c r="R38" i="3"/>
  <c r="T78" i="3"/>
  <c r="V78" i="3"/>
  <c r="T76" i="3"/>
  <c r="V76" i="3"/>
  <c r="T74" i="3"/>
  <c r="V74" i="3"/>
  <c r="T69" i="3"/>
  <c r="T68" i="3" s="1"/>
  <c r="V68" i="3"/>
  <c r="T62" i="3"/>
  <c r="V62" i="3"/>
  <c r="T57" i="3"/>
  <c r="V57" i="3"/>
  <c r="T54" i="3"/>
  <c r="V54" i="3"/>
  <c r="T47" i="3"/>
  <c r="V47" i="3"/>
  <c r="T33" i="3"/>
  <c r="V33" i="3"/>
  <c r="T27" i="3"/>
  <c r="V27" i="3"/>
  <c r="T24" i="3"/>
  <c r="T23" i="3" s="1"/>
  <c r="V24" i="3"/>
  <c r="V23" i="3" s="1"/>
  <c r="T20" i="3"/>
  <c r="U20" i="3"/>
  <c r="V20" i="3"/>
  <c r="T11" i="3"/>
  <c r="V11" i="3"/>
  <c r="S15" i="3"/>
  <c r="J48" i="4"/>
  <c r="J44" i="4"/>
  <c r="J43" i="4"/>
  <c r="J101" i="4"/>
  <c r="J98" i="4" s="1"/>
  <c r="J39" i="4" s="1"/>
  <c r="J95" i="4"/>
  <c r="J93" i="4"/>
  <c r="J87" i="4"/>
  <c r="J82" i="4"/>
  <c r="J78" i="4"/>
  <c r="J73" i="4"/>
  <c r="J71" i="4"/>
  <c r="J66" i="4"/>
  <c r="J63" i="4"/>
  <c r="J59" i="4"/>
  <c r="J55" i="4"/>
  <c r="S47" i="3"/>
  <c r="R47" i="3"/>
  <c r="S78" i="3"/>
  <c r="S76" i="3"/>
  <c r="S74" i="3"/>
  <c r="S69" i="3"/>
  <c r="S68" i="3" s="1"/>
  <c r="S62" i="3"/>
  <c r="S57" i="3"/>
  <c r="S54" i="3"/>
  <c r="S33" i="3"/>
  <c r="S27" i="3"/>
  <c r="S24" i="3"/>
  <c r="S23" i="3" s="1"/>
  <c r="Q20" i="3"/>
  <c r="R20" i="3"/>
  <c r="S20" i="3"/>
  <c r="S18" i="3"/>
  <c r="S11" i="3"/>
  <c r="U12" i="3"/>
  <c r="U11" i="3" s="1"/>
  <c r="U16" i="3"/>
  <c r="U25" i="3"/>
  <c r="U24" i="3" s="1"/>
  <c r="U23" i="3" s="1"/>
  <c r="U28" i="3"/>
  <c r="U27" i="3" s="1"/>
  <c r="U34" i="3"/>
  <c r="U37" i="3"/>
  <c r="U39" i="3"/>
  <c r="U38" i="3" s="1"/>
  <c r="U47" i="3"/>
  <c r="U55" i="3"/>
  <c r="U54" i="3" s="1"/>
  <c r="U58" i="3"/>
  <c r="U59" i="3"/>
  <c r="U63" i="3"/>
  <c r="U65" i="3"/>
  <c r="U70" i="3"/>
  <c r="U69" i="3" s="1"/>
  <c r="U68" i="3" s="1"/>
  <c r="U75" i="3"/>
  <c r="U74" i="3" s="1"/>
  <c r="U76" i="3"/>
  <c r="U79" i="3"/>
  <c r="U80" i="3"/>
  <c r="O76" i="3"/>
  <c r="P76" i="3"/>
  <c r="Q76" i="3"/>
  <c r="R76" i="3"/>
  <c r="N76" i="3"/>
  <c r="R78" i="3"/>
  <c r="R74" i="3"/>
  <c r="Q69" i="3"/>
  <c r="Q68" i="3" s="1"/>
  <c r="R69" i="3"/>
  <c r="R68" i="3" s="1"/>
  <c r="P69" i="3"/>
  <c r="P68" i="3" s="1"/>
  <c r="R62" i="3"/>
  <c r="R57" i="3"/>
  <c r="R54" i="3"/>
  <c r="R33" i="3"/>
  <c r="R27" i="3"/>
  <c r="R24" i="3"/>
  <c r="R23" i="3" s="1"/>
  <c r="P18" i="3"/>
  <c r="Q18" i="3"/>
  <c r="R18" i="3"/>
  <c r="Q15" i="3"/>
  <c r="R15" i="3"/>
  <c r="R11" i="3"/>
  <c r="Q78" i="3"/>
  <c r="Q74" i="3"/>
  <c r="Q11" i="3"/>
  <c r="Q33" i="3"/>
  <c r="Q38" i="3"/>
  <c r="Q47" i="3"/>
  <c r="Q57" i="3"/>
  <c r="Q62" i="3"/>
  <c r="Q54" i="3"/>
  <c r="Q24" i="3"/>
  <c r="Q23" i="3" s="1"/>
  <c r="Q27" i="3"/>
  <c r="P11" i="3"/>
  <c r="P15" i="3"/>
  <c r="P20" i="3"/>
  <c r="P23" i="3"/>
  <c r="P27" i="3"/>
  <c r="P33" i="3"/>
  <c r="P38" i="3"/>
  <c r="P47" i="3"/>
  <c r="P57" i="3"/>
  <c r="P62" i="3"/>
  <c r="P54" i="3"/>
  <c r="P74" i="3"/>
  <c r="P78" i="3"/>
  <c r="O11" i="3"/>
  <c r="O15" i="3"/>
  <c r="O18" i="3"/>
  <c r="O20" i="3"/>
  <c r="O24" i="3"/>
  <c r="O23" i="3" s="1"/>
  <c r="O27" i="3"/>
  <c r="O33" i="3"/>
  <c r="O38" i="3"/>
  <c r="O47" i="3"/>
  <c r="O57" i="3"/>
  <c r="O62" i="3"/>
  <c r="O54" i="3"/>
  <c r="O69" i="3"/>
  <c r="O68" i="3" s="1"/>
  <c r="O74" i="3"/>
  <c r="O78" i="3"/>
  <c r="N11" i="3"/>
  <c r="N15" i="3"/>
  <c r="N18" i="3"/>
  <c r="N20" i="3"/>
  <c r="N24" i="3"/>
  <c r="N23" i="3" s="1"/>
  <c r="N27" i="3"/>
  <c r="N33" i="3"/>
  <c r="N38" i="3"/>
  <c r="N47" i="3"/>
  <c r="N57" i="3"/>
  <c r="N62" i="3"/>
  <c r="N54" i="3"/>
  <c r="N69" i="3"/>
  <c r="N68" i="3" s="1"/>
  <c r="N74" i="3"/>
  <c r="N78" i="3"/>
  <c r="M38" i="3"/>
  <c r="K11" i="3"/>
  <c r="K15" i="3"/>
  <c r="K18" i="3"/>
  <c r="K20" i="3"/>
  <c r="K24" i="3"/>
  <c r="K23" i="3" s="1"/>
  <c r="K27" i="3"/>
  <c r="K33" i="3"/>
  <c r="K38" i="3"/>
  <c r="K57" i="3"/>
  <c r="K62" i="3"/>
  <c r="K54" i="3"/>
  <c r="K69" i="3"/>
  <c r="K68" i="3" s="1"/>
  <c r="K76" i="3"/>
  <c r="K74" i="3"/>
  <c r="K78" i="3"/>
  <c r="L11" i="3"/>
  <c r="L15" i="3"/>
  <c r="L18" i="3"/>
  <c r="L20" i="3"/>
  <c r="L24" i="3"/>
  <c r="L23" i="3" s="1"/>
  <c r="L27" i="3"/>
  <c r="L33" i="3"/>
  <c r="L38" i="3"/>
  <c r="L57" i="3"/>
  <c r="L62" i="3"/>
  <c r="L54" i="3"/>
  <c r="L69" i="3"/>
  <c r="L68" i="3" s="1"/>
  <c r="L76" i="3"/>
  <c r="L74" i="3"/>
  <c r="L78" i="3"/>
  <c r="M11" i="3"/>
  <c r="M15" i="3"/>
  <c r="M18" i="3"/>
  <c r="M20" i="3"/>
  <c r="M24" i="3"/>
  <c r="M23" i="3" s="1"/>
  <c r="M27" i="3"/>
  <c r="M33" i="3"/>
  <c r="M57" i="3"/>
  <c r="M62" i="3"/>
  <c r="M54" i="3"/>
  <c r="M69" i="3"/>
  <c r="M68" i="3" s="1"/>
  <c r="M76" i="3"/>
  <c r="M74" i="3"/>
  <c r="M78" i="3"/>
  <c r="N70" i="4" l="1"/>
  <c r="N37" i="4" s="1"/>
  <c r="N77" i="4"/>
  <c r="N38" i="4" s="1"/>
  <c r="AA9" i="3"/>
  <c r="M32" i="3"/>
  <c r="M31" i="3" s="1"/>
  <c r="M29" i="3" s="1"/>
  <c r="M26" i="3" s="1"/>
  <c r="T32" i="3"/>
  <c r="T31" i="3" s="1"/>
  <c r="T29" i="3" s="1"/>
  <c r="T26" i="3" s="1"/>
  <c r="L54" i="4"/>
  <c r="L36" i="4" s="1"/>
  <c r="Q98" i="4"/>
  <c r="T78" i="4"/>
  <c r="AA53" i="3"/>
  <c r="T63" i="4"/>
  <c r="T59" i="4"/>
  <c r="T60" i="4"/>
  <c r="T66" i="4"/>
  <c r="T68" i="4"/>
  <c r="S38" i="4"/>
  <c r="T93" i="4"/>
  <c r="T94" i="4"/>
  <c r="T95" i="4"/>
  <c r="T96" i="4"/>
  <c r="S39" i="4"/>
  <c r="O40" i="4"/>
  <c r="K54" i="4"/>
  <c r="K36" i="4" s="1"/>
  <c r="K77" i="4"/>
  <c r="K38" i="4" s="1"/>
  <c r="Y8" i="3"/>
  <c r="Y7" i="3" s="1"/>
  <c r="J54" i="4"/>
  <c r="J36" i="4" s="1"/>
  <c r="J70" i="4"/>
  <c r="J37" i="4" s="1"/>
  <c r="M54" i="4"/>
  <c r="M36" i="4" s="1"/>
  <c r="S32" i="3"/>
  <c r="S31" i="3" s="1"/>
  <c r="S29" i="3" s="1"/>
  <c r="S26" i="3" s="1"/>
  <c r="Q10" i="3"/>
  <c r="Q73" i="3"/>
  <c r="Q67" i="3" s="1"/>
  <c r="T56" i="3"/>
  <c r="T53" i="3" s="1"/>
  <c r="S73" i="3"/>
  <c r="S67" i="3" s="1"/>
  <c r="R56" i="3"/>
  <c r="R53" i="3" s="1"/>
  <c r="N73" i="3"/>
  <c r="N67" i="3" s="1"/>
  <c r="O73" i="3"/>
  <c r="O67" i="3" s="1"/>
  <c r="S56" i="3"/>
  <c r="S53" i="3" s="1"/>
  <c r="R32" i="3"/>
  <c r="R31" i="3" s="1"/>
  <c r="R29" i="3" s="1"/>
  <c r="R26" i="3" s="1"/>
  <c r="U73" i="3"/>
  <c r="S10" i="3"/>
  <c r="M73" i="3"/>
  <c r="M67" i="3" s="1"/>
  <c r="R73" i="3"/>
  <c r="R67" i="3" s="1"/>
  <c r="P73" i="3"/>
  <c r="P67" i="3" s="1"/>
  <c r="T73" i="3"/>
  <c r="T67" i="3" s="1"/>
  <c r="J77" i="4"/>
  <c r="J38" i="4" s="1"/>
  <c r="T10" i="3"/>
  <c r="W10" i="3"/>
  <c r="L77" i="4"/>
  <c r="L38" i="4" s="1"/>
  <c r="L32" i="3"/>
  <c r="L31" i="3" s="1"/>
  <c r="L29" i="3" s="1"/>
  <c r="L26" i="3" s="1"/>
  <c r="M77" i="4"/>
  <c r="M38" i="4" s="1"/>
  <c r="K73" i="3"/>
  <c r="K67" i="3" s="1"/>
  <c r="V32" i="3"/>
  <c r="V31" i="3" s="1"/>
  <c r="V29" i="3" s="1"/>
  <c r="V26" i="3" s="1"/>
  <c r="L73" i="3"/>
  <c r="L67" i="3" s="1"/>
  <c r="L56" i="3"/>
  <c r="L53" i="3" s="1"/>
  <c r="L10" i="3"/>
  <c r="P32" i="3"/>
  <c r="P31" i="3" s="1"/>
  <c r="P29" i="3" s="1"/>
  <c r="P26" i="3" s="1"/>
  <c r="P56" i="3"/>
  <c r="P53" i="3" s="1"/>
  <c r="P10" i="3"/>
  <c r="V73" i="3"/>
  <c r="V67" i="3" s="1"/>
  <c r="W56" i="3"/>
  <c r="W53" i="3" s="1"/>
  <c r="W32" i="3"/>
  <c r="W31" i="3" s="1"/>
  <c r="W29" i="3" s="1"/>
  <c r="W26" i="3" s="1"/>
  <c r="N10" i="3"/>
  <c r="Q32" i="3"/>
  <c r="Q31" i="3" s="1"/>
  <c r="Q29" i="3" s="1"/>
  <c r="Q26" i="3" s="1"/>
  <c r="U78" i="3"/>
  <c r="Q56" i="3"/>
  <c r="Q53" i="3" s="1"/>
  <c r="U57" i="3"/>
  <c r="U62" i="3"/>
  <c r="U33" i="3"/>
  <c r="U32" i="3" s="1"/>
  <c r="U31" i="3" s="1"/>
  <c r="U29" i="3" s="1"/>
  <c r="U26" i="3" s="1"/>
  <c r="M10" i="3"/>
  <c r="O10" i="3"/>
  <c r="V10" i="3"/>
  <c r="K56" i="3"/>
  <c r="K53" i="3" s="1"/>
  <c r="O56" i="3"/>
  <c r="O53" i="3" s="1"/>
  <c r="O32" i="3"/>
  <c r="O31" i="3" s="1"/>
  <c r="O29" i="3" s="1"/>
  <c r="O26" i="3" s="1"/>
  <c r="U15" i="3"/>
  <c r="U10" i="3" s="1"/>
  <c r="M56" i="3"/>
  <c r="M53" i="3" s="1"/>
  <c r="K32" i="3"/>
  <c r="K31" i="3" s="1"/>
  <c r="K29" i="3" s="1"/>
  <c r="K26" i="3" s="1"/>
  <c r="K10" i="3"/>
  <c r="N56" i="3"/>
  <c r="N53" i="3" s="1"/>
  <c r="N32" i="3"/>
  <c r="N31" i="3" s="1"/>
  <c r="N29" i="3" s="1"/>
  <c r="N26" i="3" s="1"/>
  <c r="R10" i="3"/>
  <c r="V56" i="3"/>
  <c r="V53" i="3" s="1"/>
  <c r="S9" i="3" l="1"/>
  <c r="Q39" i="4"/>
  <c r="Q15" i="4"/>
  <c r="Q13" i="4" s="1"/>
  <c r="T98" i="4"/>
  <c r="T39" i="4" s="1"/>
  <c r="S40" i="4"/>
  <c r="T101" i="4"/>
  <c r="T65" i="4"/>
  <c r="AA8" i="3"/>
  <c r="AA7" i="3" s="1"/>
  <c r="Q54" i="4"/>
  <c r="Q11" i="4" s="1"/>
  <c r="S13" i="4"/>
  <c r="T77" i="4"/>
  <c r="T38" i="4" s="1"/>
  <c r="T82" i="4"/>
  <c r="Q9" i="3"/>
  <c r="Q8" i="3" s="1"/>
  <c r="Q7" i="3" s="1"/>
  <c r="N9" i="3"/>
  <c r="N8" i="3" s="1"/>
  <c r="N7" i="3" s="1"/>
  <c r="R9" i="3"/>
  <c r="R8" i="3" s="1"/>
  <c r="T9" i="3"/>
  <c r="T8" i="3" s="1"/>
  <c r="T7" i="3" s="1"/>
  <c r="P9" i="3"/>
  <c r="P8" i="3" s="1"/>
  <c r="P7" i="3" s="1"/>
  <c r="O9" i="3"/>
  <c r="O8" i="3" s="1"/>
  <c r="O7" i="3" s="1"/>
  <c r="M9" i="3"/>
  <c r="M8" i="3" s="1"/>
  <c r="M7" i="3" s="1"/>
  <c r="U56" i="3"/>
  <c r="U53" i="3" s="1"/>
  <c r="U67" i="3"/>
  <c r="L9" i="3"/>
  <c r="L8" i="3" s="1"/>
  <c r="L7" i="3" s="1"/>
  <c r="K9" i="3"/>
  <c r="K8" i="3" s="1"/>
  <c r="K7" i="3" s="1"/>
  <c r="S8" i="3"/>
  <c r="S7" i="3" s="1"/>
  <c r="V9" i="3"/>
  <c r="V8" i="3" s="1"/>
  <c r="V7" i="3" s="1"/>
  <c r="U9" i="3"/>
  <c r="W9" i="3"/>
  <c r="Q10" i="4" l="1"/>
  <c r="T10" i="4" s="1"/>
  <c r="T11" i="4"/>
  <c r="Q36" i="4"/>
  <c r="T54" i="4"/>
  <c r="T36" i="4" s="1"/>
  <c r="T40" i="4" s="1"/>
  <c r="T13" i="4"/>
  <c r="S16" i="4"/>
  <c r="Q38" i="4"/>
  <c r="U8" i="3"/>
  <c r="U7" i="3" s="1"/>
  <c r="R7" i="3"/>
  <c r="Q16" i="4" l="1"/>
  <c r="Q40" i="4"/>
  <c r="W67" i="3" l="1"/>
  <c r="W8" i="3" l="1"/>
  <c r="W7" i="3" l="1"/>
  <c r="AG204" i="5"/>
  <c r="AG203" i="5" s="1"/>
  <c r="AG202" i="5" l="1"/>
  <c r="AG363" i="5" s="1"/>
  <c r="AG371" i="5" s="1"/>
  <c r="AG201" i="5"/>
  <c r="AG200" i="5" s="1"/>
  <c r="AG24" i="5" s="1"/>
  <c r="AG6" i="5" s="1"/>
  <c r="AG5" i="5" s="1"/>
  <c r="E28" i="6"/>
  <c r="E31" i="6"/>
  <c r="E32" i="6"/>
</calcChain>
</file>

<file path=xl/sharedStrings.xml><?xml version="1.0" encoding="utf-8"?>
<sst xmlns="http://schemas.openxmlformats.org/spreadsheetml/2006/main" count="935" uniqueCount="563">
  <si>
    <t>OPĆINA TORDINCI</t>
  </si>
  <si>
    <t>Porezi na robu i usluge</t>
  </si>
  <si>
    <t>Porez na promet</t>
  </si>
  <si>
    <t>Pomoći</t>
  </si>
  <si>
    <t>Pomoći iz proračuna</t>
  </si>
  <si>
    <t>Prihodi od imovine</t>
  </si>
  <si>
    <t>Prihodi po posebnim propisima</t>
  </si>
  <si>
    <t>Ostali nespomenuti prihodi</t>
  </si>
  <si>
    <t>Prihodi od prodaje neproizvedene imovine</t>
  </si>
  <si>
    <t>Rashodi poslovanja</t>
  </si>
  <si>
    <t>Rashodi za zaposlene</t>
  </si>
  <si>
    <t>Ostali rashodi za zaposlene</t>
  </si>
  <si>
    <t>Doprinosi za zdravstveno osiguranje</t>
  </si>
  <si>
    <t>Doprinosi za zapošljavanje</t>
  </si>
  <si>
    <t>Materijalni rashodi</t>
  </si>
  <si>
    <t>Stručno usavršavanje zaposlenika</t>
  </si>
  <si>
    <t>Uredski materijal</t>
  </si>
  <si>
    <t>Ostali nespomenuti rashodi poslovanja</t>
  </si>
  <si>
    <t>Reprezentacija</t>
  </si>
  <si>
    <t>Financijski rashodi</t>
  </si>
  <si>
    <t>Ostali rashodi</t>
  </si>
  <si>
    <t>Rashodi za nabavu nefinancijske imovine</t>
  </si>
  <si>
    <t>Rashodi za nabavu proizvedene dugotrajne imovine</t>
  </si>
  <si>
    <t>Izdaci za financijsku imovinu i otplate zajmova</t>
  </si>
  <si>
    <t>Rezultat poslovanja</t>
  </si>
  <si>
    <t>BROJ RČ</t>
  </si>
  <si>
    <t>VRSTA RASHODA I IZDATAKA</t>
  </si>
  <si>
    <t>UKUPNO RASHODI I IZDACI</t>
  </si>
  <si>
    <t xml:space="preserve">RAZDJEL </t>
  </si>
  <si>
    <t>Aktivnost:</t>
  </si>
  <si>
    <t>Usluge promidžbe i informiranja</t>
  </si>
  <si>
    <t>Naknade za rad predstavničkih tijela</t>
  </si>
  <si>
    <t>Administrativno, tehničko i stručno osoblje</t>
  </si>
  <si>
    <t>Plaće za redovni rad</t>
  </si>
  <si>
    <t>Sitan inventar i auto gume</t>
  </si>
  <si>
    <t>Bankarske usluge i usluge platnog prometa</t>
  </si>
  <si>
    <t>Nabava dugotrajne imovine</t>
  </si>
  <si>
    <t>Kapitalni projekt</t>
  </si>
  <si>
    <t>Rahodi za nabavu proizdene dugotrajne imovine</t>
  </si>
  <si>
    <t>PRIHODI</t>
  </si>
  <si>
    <t>OS.RAČUN</t>
  </si>
  <si>
    <t>UKUPNO PRORAČUN</t>
  </si>
  <si>
    <t>Prihodi od poreza</t>
  </si>
  <si>
    <t>Porez i prirez na dohodak</t>
  </si>
  <si>
    <t>Porez i prirez na dohodak od nesamostalnog rada i dr.</t>
  </si>
  <si>
    <t xml:space="preserve">Porez i prirez na dohodak od nesamostalnog rada </t>
  </si>
  <si>
    <t>Porez na dohodak od obrta i slobodnih zanimanja</t>
  </si>
  <si>
    <t>Porez i prirez na dohodak od imovine i imovinskih prava</t>
  </si>
  <si>
    <t>Porez na imovinu</t>
  </si>
  <si>
    <t>Povremeni porezi na imovinu</t>
  </si>
  <si>
    <t>Porez na promet nekretnina</t>
  </si>
  <si>
    <t>Posebni porezi na promet i potrošnju</t>
  </si>
  <si>
    <t>Porez na korištenje dobara ili izvođenje kativnosti</t>
  </si>
  <si>
    <t>Porez na tvrtku odnosno naziv tvrtke</t>
  </si>
  <si>
    <t>Tekuće pomoći iz proračuna</t>
  </si>
  <si>
    <t>Tekuće pomoći iz županijskog proračuna</t>
  </si>
  <si>
    <t>Kapitalne pomoći iz proračuna</t>
  </si>
  <si>
    <t>Prihodi od nefinancijske imovine</t>
  </si>
  <si>
    <t>Prihodi od iznajmljivanja imovine</t>
  </si>
  <si>
    <t>Prihodi od prodaje roba i usluga</t>
  </si>
  <si>
    <t>Administrativni (upravne) pristojbe</t>
  </si>
  <si>
    <t>Županijske, gradske i druge naknade</t>
  </si>
  <si>
    <t>Komunalni doprinosi</t>
  </si>
  <si>
    <t>Komunalne naknade</t>
  </si>
  <si>
    <t>Gradske i općinske upravne pristojbe</t>
  </si>
  <si>
    <t>Komunalni doprinosi i druge naknade</t>
  </si>
  <si>
    <t>Materijal i sredstva za čišćenje</t>
  </si>
  <si>
    <t>Premije osiguranja imovine</t>
  </si>
  <si>
    <t>Ostale intelektualne usluge</t>
  </si>
  <si>
    <t>Grafičke i tiskarske usluge</t>
  </si>
  <si>
    <t>Pomoć obiteljima i kućanstvima</t>
  </si>
  <si>
    <t>Pomoć za novorođeno dijete</t>
  </si>
  <si>
    <t>Tekuće donacije vjerskim zajednicama</t>
  </si>
  <si>
    <t>Tekuće donacija Crveni križ</t>
  </si>
  <si>
    <t>Usuge telefona</t>
  </si>
  <si>
    <t>Poštarina</t>
  </si>
  <si>
    <t>Dnevnice za službeni put</t>
  </si>
  <si>
    <t>Naknada za prijevoz u zemlji</t>
  </si>
  <si>
    <t>Utrošena voda</t>
  </si>
  <si>
    <t>Naknade građanima i kućanstvima</t>
  </si>
  <si>
    <t>Program 01: Donošenje akata i mjera iz djelokruga predstavničkog, izvršnog tijela</t>
  </si>
  <si>
    <t>Spomenička renta</t>
  </si>
  <si>
    <t>Literatura</t>
  </si>
  <si>
    <t>Energija - javna rasvjeta</t>
  </si>
  <si>
    <t>Računala i računalna oprema</t>
  </si>
  <si>
    <t>01</t>
  </si>
  <si>
    <t>04</t>
  </si>
  <si>
    <t>02</t>
  </si>
  <si>
    <t>06</t>
  </si>
  <si>
    <t>03</t>
  </si>
  <si>
    <t>Tekuće donacije u novcu - političkim strankama</t>
  </si>
  <si>
    <t>Usluge tek. i invest.održavanja građevinskih objekata</t>
  </si>
  <si>
    <t>Usluge tek. i invest.održavanja postrojenja i opreme</t>
  </si>
  <si>
    <t>Usluge tek. i invest.održavanja prijevoznih sredstava</t>
  </si>
  <si>
    <t>Usluge tek.i inves.održavanja javne rasvjete</t>
  </si>
  <si>
    <t>05</t>
  </si>
  <si>
    <t>07</t>
  </si>
  <si>
    <t>Kamate za primljene zajmove</t>
  </si>
  <si>
    <t>2012.</t>
  </si>
  <si>
    <t>Vodni doprinos</t>
  </si>
  <si>
    <t>Tekuće donacija ostalim neprofitnim organizacijama</t>
  </si>
  <si>
    <t>Prihodi od kamata</t>
  </si>
  <si>
    <t>Iznošenje i odvoz smeća</t>
  </si>
  <si>
    <t>Prijevoz učenika</t>
  </si>
  <si>
    <t>A. RAČUN PRIHODA I IZDATAKA</t>
  </si>
  <si>
    <t>6. Prihodi poslovanja</t>
  </si>
  <si>
    <t>7. Prihodi od prodaje nefinancijske imovine</t>
  </si>
  <si>
    <t>3. Rashodi poslovanja</t>
  </si>
  <si>
    <t>4. Rashodi za nabavu nefinancijske imovine</t>
  </si>
  <si>
    <t xml:space="preserve">    RAZLIKA - MANJAK</t>
  </si>
  <si>
    <t>B. RAČUN ZADUŽIVANJA/FINANCIRANJA</t>
  </si>
  <si>
    <t>8. Primici od financijske imovine i zaduživanja</t>
  </si>
  <si>
    <t>5. Izdaci za financiranje imovine i otplate zajmova</t>
  </si>
  <si>
    <t xml:space="preserve">    NETO ZADUŽIVANJE/FINANCIRANJE</t>
  </si>
  <si>
    <t>C. RASPOLOŽIVA SREDSTVA IZ PRETHODNIH GODINE (VIŠAK PRIHODA I REZERVIRANJA)</t>
  </si>
  <si>
    <t>9. Vlastiti prihodi</t>
  </si>
  <si>
    <t>VIŠAK /MANJAK + NETO ZADUŽIVANJA/FINANCIRANJA+ RASPOLOŽIVA SREDSTVA IZ PRET.GOD</t>
  </si>
  <si>
    <t>BR.</t>
  </si>
  <si>
    <t>VRSTA PRIHODA /IZDATAKA</t>
  </si>
  <si>
    <t>A. RAČUN PRIHODA IRASHODA</t>
  </si>
  <si>
    <t>6.        Prihodi poslovanja</t>
  </si>
  <si>
    <t>61       Prihodi od poreza</t>
  </si>
  <si>
    <t>611     Porez iprirez na dohodak</t>
  </si>
  <si>
    <t>Porezi na imovinu</t>
  </si>
  <si>
    <t>Prihodi od nefinancijskeimovine</t>
  </si>
  <si>
    <t>Prihodi od administrativnih pristojbi i po posebnim propisima</t>
  </si>
  <si>
    <t>Administrativne (upravne) pristojbe</t>
  </si>
  <si>
    <t>Prihodi od prodaje nefinancijske imovine</t>
  </si>
  <si>
    <t>Prihodi od prodaje materijalne imovine</t>
  </si>
  <si>
    <t>Plaće</t>
  </si>
  <si>
    <t>Doprinosi na plaće</t>
  </si>
  <si>
    <t>Naknade treoškova zaposlenima</t>
  </si>
  <si>
    <t>Rashodi za materijal i energiju</t>
  </si>
  <si>
    <t>Rashodi za usluge</t>
  </si>
  <si>
    <t>Ostali financijski rashodi</t>
  </si>
  <si>
    <t>Naknade građanima i kužćanstvima na temelju osiguranja</t>
  </si>
  <si>
    <t>Ostale naknade građanima i kućanstvima iz proračuna</t>
  </si>
  <si>
    <t>Tekuće donacije</t>
  </si>
  <si>
    <t>Građevinski objekti</t>
  </si>
  <si>
    <t>Postrojenja i oprema</t>
  </si>
  <si>
    <t>Primici od financiranja imovine i zaduživanja</t>
  </si>
  <si>
    <t>C. RASPOLOŽIVA SREDSTVA IZ PRETHODNIH GODINA (VIŠAK PRIHODA I REZERVIRANJA)</t>
  </si>
  <si>
    <t>Vlastiti izvori</t>
  </si>
  <si>
    <t>Višak/manjak prihoda</t>
  </si>
  <si>
    <t>2013.</t>
  </si>
  <si>
    <t>Primici od zaduživanja</t>
  </si>
  <si>
    <t>Prihodi od prodaje građevinskih objekata</t>
  </si>
  <si>
    <t>2014.</t>
  </si>
  <si>
    <t>Prihodi od prodaje  proizvedene dugotrajne imovine</t>
  </si>
  <si>
    <t>Primi od prodaje dionica i udjela u glavnici</t>
  </si>
  <si>
    <t>Plin - lož ulje</t>
  </si>
  <si>
    <t xml:space="preserve">Šifra </t>
  </si>
  <si>
    <t>Glava 001 01</t>
  </si>
  <si>
    <t>Općinsko vijeće</t>
  </si>
  <si>
    <t>Redovni rad Općinskog vijeća</t>
  </si>
  <si>
    <t>Funkcijska klasifikacija: 0111  Izvršna i zakonodavna tijela</t>
  </si>
  <si>
    <t>P1001</t>
  </si>
  <si>
    <t>A1001 01</t>
  </si>
  <si>
    <t>A1001 02</t>
  </si>
  <si>
    <t>Potpora radu političkih stranaka</t>
  </si>
  <si>
    <t>Donacije i ostali rashodi</t>
  </si>
  <si>
    <t>P1002</t>
  </si>
  <si>
    <t>001  OPĆINSKO VIJEĆE I OPĆINSKI NAČELNIK I TIJELA SAMOUPRAVE</t>
  </si>
  <si>
    <t>Program 02:</t>
  </si>
  <si>
    <t>Donošenje i provedba akata i mjera iz djelokruga</t>
  </si>
  <si>
    <t>Naknade troškova zaposlenima (službeni put)</t>
  </si>
  <si>
    <t>Rashodi za materijal i energijau</t>
  </si>
  <si>
    <t>K1002 01</t>
  </si>
  <si>
    <t>Glava 001 03</t>
  </si>
  <si>
    <t>Jedinstveni upravni odjel</t>
  </si>
  <si>
    <t>P 1003</t>
  </si>
  <si>
    <t>Program 03:</t>
  </si>
  <si>
    <t>Protupožarna i civilna zaštita</t>
  </si>
  <si>
    <t>Funkcijska klasifikacija: 0320 Usluge protupožarne zaštite</t>
  </si>
  <si>
    <t>A1003 02</t>
  </si>
  <si>
    <t>A1003 01</t>
  </si>
  <si>
    <t>Civilna zaštita</t>
  </si>
  <si>
    <t>Funkcijska organizacija: 0360 Rashodi za javni red i sigurnost</t>
  </si>
  <si>
    <t>P1004</t>
  </si>
  <si>
    <t>A1004 01</t>
  </si>
  <si>
    <t>Program 04:</t>
  </si>
  <si>
    <t>A1004 02</t>
  </si>
  <si>
    <t>Sufinan.javnog prijevoza srednješk.učenika</t>
  </si>
  <si>
    <t>Funkcijska kklasifikacija: 092 Srednješkolsko obrazovanje</t>
  </si>
  <si>
    <t>Ostale naknada građanima i kućanstvima</t>
  </si>
  <si>
    <t>P1005</t>
  </si>
  <si>
    <t>Program 05:</t>
  </si>
  <si>
    <t>Održavanje objekat i uređaja kom. infrastrukture</t>
  </si>
  <si>
    <t>Funkcijska klasifikacija: 0660 Rashodi vezani uz stan.i kom.po</t>
  </si>
  <si>
    <t>Materijal i dijelovi za održavanje javne rasvjete</t>
  </si>
  <si>
    <t>Funkcijska klasifikacija: 0640 Ulična rasvjeta</t>
  </si>
  <si>
    <t>P1006</t>
  </si>
  <si>
    <t>Program 06:</t>
  </si>
  <si>
    <t>K1006 01</t>
  </si>
  <si>
    <t>Program 07</t>
  </si>
  <si>
    <t>Pomoć u novcu pojedincima i obiteljima</t>
  </si>
  <si>
    <t>Funkcijska klasifikacija: 1070 - Socijalna pomoć stanovništvu …</t>
  </si>
  <si>
    <t>Ostale naknade građanima i kućanstvima</t>
  </si>
  <si>
    <t>A1007 01</t>
  </si>
  <si>
    <t xml:space="preserve">P1007 </t>
  </si>
  <si>
    <t>A1007 02</t>
  </si>
  <si>
    <t>Crveni križ</t>
  </si>
  <si>
    <t>P1008</t>
  </si>
  <si>
    <t>Program 08:</t>
  </si>
  <si>
    <t>Program javnih potreba u kulturi</t>
  </si>
  <si>
    <t>Funkcijska klasifikacija: 0820 - Službe kulture</t>
  </si>
  <si>
    <t>A1008 02</t>
  </si>
  <si>
    <t>Vjerske zajednice - pomoć u radu</t>
  </si>
  <si>
    <t>Funkcijska klasifikacija: 0840 Religijske i druge službe zajednice</t>
  </si>
  <si>
    <t>A1008 03</t>
  </si>
  <si>
    <t>Djelatnost kulturno-umjetničkih društava</t>
  </si>
  <si>
    <t>A1008 04</t>
  </si>
  <si>
    <t>Kulturne manifestacije</t>
  </si>
  <si>
    <t>A1008 05</t>
  </si>
  <si>
    <t>Kapitalne donacije</t>
  </si>
  <si>
    <t xml:space="preserve">Udruge </t>
  </si>
  <si>
    <t>P1009</t>
  </si>
  <si>
    <t>Program 09:</t>
  </si>
  <si>
    <t>Javne potrebe u športu</t>
  </si>
  <si>
    <t>Aktinost:</t>
  </si>
  <si>
    <t>Funkcijska klasifikacija: 0810 Službe rekreacije i sporta</t>
  </si>
  <si>
    <t>A1009 01</t>
  </si>
  <si>
    <t xml:space="preserve">Porez i prirez na dohodak od kapitala </t>
  </si>
  <si>
    <t>Porez i prirez na dohodak od dividendi i udjela u dobiti</t>
  </si>
  <si>
    <t>Naknade za prijevoz na posao i s posla</t>
  </si>
  <si>
    <t>II POSEBNI DIO</t>
  </si>
  <si>
    <t>PROCJENA 2013</t>
  </si>
  <si>
    <t>I OPĆI DIO</t>
  </si>
  <si>
    <t>Pomoći od ostal. Subjekata unutar općeg proračuna</t>
  </si>
  <si>
    <t>Naknada za plinsku koncesiju</t>
  </si>
  <si>
    <t>Ostale naknade (naknada za grobno mjesto)</t>
  </si>
  <si>
    <t>Motorni benzin sl. auto</t>
  </si>
  <si>
    <t>Motorni benzin - kosačice</t>
  </si>
  <si>
    <t>Ugovori o djelu</t>
  </si>
  <si>
    <t>Usluge pri registarciji prijev. Sred.</t>
  </si>
  <si>
    <t>Naknade članovima povjerenstva</t>
  </si>
  <si>
    <t>Pomoć obiteljima za đake prvake</t>
  </si>
  <si>
    <t>Ostale naknade - dječji paketići</t>
  </si>
  <si>
    <t>Pomoć u novcu pojedincima i obit. - đaci i paketići</t>
  </si>
  <si>
    <t>Javne potrebe u obrazovanju općine Negoslavci</t>
  </si>
  <si>
    <t>Predškola</t>
  </si>
  <si>
    <t>Tekuće donacije - Predškola</t>
  </si>
  <si>
    <t>Tekuće donacije KUD Bekrija</t>
  </si>
  <si>
    <t>Nabavka opreme za dječje igralište</t>
  </si>
  <si>
    <t>Protupožarna zaštita</t>
  </si>
  <si>
    <t>Izgradnja plinovoda, vodovoda i kanla.</t>
  </si>
  <si>
    <t>Kapitalne donacije vjerskim zajednicama</t>
  </si>
  <si>
    <t>Naknada za zadr. Nezakon. Izgradnje</t>
  </si>
  <si>
    <t>Zajedničko veće općina</t>
  </si>
  <si>
    <t>Tekuće donacije za rad ZVO</t>
  </si>
  <si>
    <t>Pomoći od ostalih subjekata</t>
  </si>
  <si>
    <t>Funkcijska klasifikacija: 0912 Predškolsko obrazovanje</t>
  </si>
  <si>
    <t>Program javnih potreba u so. skrbi općine Neg.</t>
  </si>
  <si>
    <t>Tekuće donacije sportskim udrugama</t>
  </si>
  <si>
    <t>2015.</t>
  </si>
  <si>
    <t>2016.</t>
  </si>
  <si>
    <t>2017.</t>
  </si>
  <si>
    <t>PROCJENA 2014</t>
  </si>
  <si>
    <t>Porez i prirez na dohodak od drugih sam. djelatnosti</t>
  </si>
  <si>
    <t>Plaće za javne radove</t>
  </si>
  <si>
    <t>RASHODI</t>
  </si>
  <si>
    <t xml:space="preserve">PROCJENA </t>
  </si>
  <si>
    <t>A1002 01</t>
  </si>
  <si>
    <t>A1002 02</t>
  </si>
  <si>
    <t>K1005 01</t>
  </si>
  <si>
    <t>Održavanje komunalne infrastrukture</t>
  </si>
  <si>
    <t>Funkcijska klasifikacija: 0660 Rashodi vezani uz stan.i kom. Pogod.</t>
  </si>
  <si>
    <t>Kapitalni projekt: Obnova centra općine</t>
  </si>
  <si>
    <t>K1005 02</t>
  </si>
  <si>
    <t>A1005 01</t>
  </si>
  <si>
    <t>A1008 01</t>
  </si>
  <si>
    <t>Kapitalne pomoći za obnovu građ. Objekata</t>
  </si>
  <si>
    <t>Kapitalni projekt: Energetska učinkovitost u zgradarstvu</t>
  </si>
  <si>
    <t>Funkcijska klasifikacija: 1070 -  pomoć stanovništvu …</t>
  </si>
  <si>
    <t>K1007 01</t>
  </si>
  <si>
    <t>OPĆINA NEGOSLAVCI</t>
  </si>
  <si>
    <t>IZVRŠENJE I-VI</t>
  </si>
  <si>
    <t>Arhiv</t>
  </si>
  <si>
    <t>Ostala uredska oprema</t>
  </si>
  <si>
    <t>Tekuće donacije LAG Srijem</t>
  </si>
  <si>
    <t>PROCJENA 2015.</t>
  </si>
  <si>
    <t>2018.</t>
  </si>
  <si>
    <t>Izrada projektnih dokumentacija</t>
  </si>
  <si>
    <t>Uređenje Lovačkog doma</t>
  </si>
  <si>
    <t>5/4</t>
  </si>
  <si>
    <t>Indeks 16/15</t>
  </si>
  <si>
    <t>Doprinosi za zdravstveno osiguranje JR</t>
  </si>
  <si>
    <t>Doprinosi za zapošljavanje JR</t>
  </si>
  <si>
    <t>Automobil</t>
  </si>
  <si>
    <t>Prijevozna sredstva</t>
  </si>
  <si>
    <t>Pomoć i njega u kući - jednokratne pomoći</t>
  </si>
  <si>
    <t>Usluge tek. i invest. održavanja septičke jame</t>
  </si>
  <si>
    <t>Osnovno školstvo</t>
  </si>
  <si>
    <t>Tekuće pomoći HZZ</t>
  </si>
  <si>
    <t>Prihodi od zakupa polj. Zemlj.</t>
  </si>
  <si>
    <t>Najam opreme - fotokopirni</t>
  </si>
  <si>
    <t>Funkcijska klasifikacija: 0913 Osnovnoškolsko obrazovanje</t>
  </si>
  <si>
    <t>Radne bilježnice za učenike</t>
  </si>
  <si>
    <t>Škola plivanja</t>
  </si>
  <si>
    <t>2019.</t>
  </si>
  <si>
    <t>Zemljište - za potrebe Općine</t>
  </si>
  <si>
    <t xml:space="preserve">Zemljište </t>
  </si>
  <si>
    <t>Kupovina zemljišta</t>
  </si>
  <si>
    <t>Naknada zbog nezapošljavanja invalida</t>
  </si>
  <si>
    <t>Održavanje WEB stranice</t>
  </si>
  <si>
    <t>Nematerijalna imovina</t>
  </si>
  <si>
    <t>Kapitalne pomoći Minist. regionalnog razvoja-ceste</t>
  </si>
  <si>
    <t>Troškovi zaštite životinja</t>
  </si>
  <si>
    <t>Usluge čišćenja snijega</t>
  </si>
  <si>
    <t>Usluge čišćenjadivljih deponija</t>
  </si>
  <si>
    <t>P1010</t>
  </si>
  <si>
    <t>A1010 01</t>
  </si>
  <si>
    <t>Program "Zaželi"</t>
  </si>
  <si>
    <t xml:space="preserve">Aktinost: </t>
  </si>
  <si>
    <t>Rashodi za zaposlene-javni radovi</t>
  </si>
  <si>
    <t>Prijevoz na službenom putu</t>
  </si>
  <si>
    <t>Privatni automobil u službene svrhe</t>
  </si>
  <si>
    <t>Kućanske i osnovne higijenske potrepštine</t>
  </si>
  <si>
    <t>Usluge promidžbe i vidljivosti</t>
  </si>
  <si>
    <t>K1011 01</t>
  </si>
  <si>
    <t>Program 10:</t>
  </si>
  <si>
    <t>Ostale nespomenute usluge - analiza polj. zemljišta</t>
  </si>
  <si>
    <t>Pomoći temeljem prijenosa EU sredstava</t>
  </si>
  <si>
    <t>Porez na dohodak - fiskalno izravnanje</t>
  </si>
  <si>
    <t>Porez na dohodak po osnovi kamata</t>
  </si>
  <si>
    <t>Ostali rashodi za zaposlene JR</t>
  </si>
  <si>
    <t>1% prihoda od poreza na dohodak</t>
  </si>
  <si>
    <t>Lokalni izbori - izbori nacionalnih manjina</t>
  </si>
  <si>
    <t>Naknada za koncesiju - plin, nafta</t>
  </si>
  <si>
    <t>Liječnički pregledi</t>
  </si>
  <si>
    <t>Tekuće donacije nacionalnim manjinama</t>
  </si>
  <si>
    <t>Naknada - zamjenik načelnika</t>
  </si>
  <si>
    <t>Izrada procjene rizika</t>
  </si>
  <si>
    <t>Sufinanciranje ekskurzije učenicima</t>
  </si>
  <si>
    <t>Ogrijev</t>
  </si>
  <si>
    <t>2021.</t>
  </si>
  <si>
    <t xml:space="preserve">Sanacija nerazvrstanih cesta </t>
  </si>
  <si>
    <t>Sanacija nerazvrstanih  - pješačke staze</t>
  </si>
  <si>
    <t>Tekuće donacija za kulturne manifestacije</t>
  </si>
  <si>
    <t>Tekuće donacije šahovski klub</t>
  </si>
  <si>
    <t>Tekuće donacije za sportske manifestacije</t>
  </si>
  <si>
    <t>Računalni program</t>
  </si>
  <si>
    <t>Nematerijalna proizvedena imovina</t>
  </si>
  <si>
    <t>K1006 02</t>
  </si>
  <si>
    <t>Opremanje komunalnom opremom</t>
  </si>
  <si>
    <t>Prostorni plan</t>
  </si>
  <si>
    <t>izvršenje I-VI</t>
  </si>
  <si>
    <t>Materijal za održavanje javne rasvjete</t>
  </si>
  <si>
    <t>Objava oglasa</t>
  </si>
  <si>
    <t>Istražni radovi - odvodnja i pro.</t>
  </si>
  <si>
    <t>Naknada za smanjenje miješanog otpada</t>
  </si>
  <si>
    <t>Vijenci, cvijeće, svijeće</t>
  </si>
  <si>
    <t xml:space="preserve">Naknade za koncesije </t>
  </si>
  <si>
    <t>Naknada za dimlnjačarsku koncesiju i ostale</t>
  </si>
  <si>
    <t>Dezinsekcija komaraca</t>
  </si>
  <si>
    <t xml:space="preserve">Deratizacija </t>
  </si>
  <si>
    <t>Plaća za zaposlene Zaželi</t>
  </si>
  <si>
    <t>Topli obrok</t>
  </si>
  <si>
    <t>Sredstva za realizaciju EU projekata</t>
  </si>
  <si>
    <t>2020.</t>
  </si>
  <si>
    <t xml:space="preserve">2020. </t>
  </si>
  <si>
    <t>Tekuće donacije LD FAZAN</t>
  </si>
  <si>
    <t xml:space="preserve">Tekuće donacije športskim organizacijama </t>
  </si>
  <si>
    <t>Tekuće donacije ŠRU DOBRA VODA</t>
  </si>
  <si>
    <t>Tekuće donacije UŽ NEGOSLAVČANKE</t>
  </si>
  <si>
    <t>Tekuće donacije UMIROVLJ.SREMAC</t>
  </si>
  <si>
    <t>Tekuće donacije PLKON</t>
  </si>
  <si>
    <t>Tekuće donacije ostalim vjerskim zajednicama</t>
  </si>
  <si>
    <t>Tekuće donacije - Predškola-prehrana</t>
  </si>
  <si>
    <t xml:space="preserve">Tekuće donacije VSŽ </t>
  </si>
  <si>
    <t>Tekuće donacije Glas potrošača</t>
  </si>
  <si>
    <t>Tekuće pomoći iz državnog proračuna -MDOMSP</t>
  </si>
  <si>
    <t>Naknada za koncesiju zbrinjavanja otpada</t>
  </si>
  <si>
    <t>Oprema</t>
  </si>
  <si>
    <t>Kapitalne donAcije</t>
  </si>
  <si>
    <t>2022.</t>
  </si>
  <si>
    <t>I REBALANS</t>
  </si>
  <si>
    <t>IZVRŠENJE 2017</t>
  </si>
  <si>
    <t>PLAN 2018</t>
  </si>
  <si>
    <t>PLAN 2019</t>
  </si>
  <si>
    <t>II REBALANS</t>
  </si>
  <si>
    <t>III REBALANS</t>
  </si>
  <si>
    <t>II REBALANS 2018</t>
  </si>
  <si>
    <t>INDEKS 19/18</t>
  </si>
  <si>
    <t>INDEKS 20/19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</si>
  <si>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</si>
  <si>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</si>
  <si>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</si>
  <si>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</si>
  <si>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</si>
  <si>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</si>
  <si>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</si>
  <si>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</si>
  <si>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</si>
  <si>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</si>
  <si>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</si>
  <si>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</si>
  <si>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A. RAČUN PRIHODA I RASHODA</t>
  </si>
  <si>
    <t>Tekuće pomoći iz državnog proračuna - komp. Mjere</t>
  </si>
  <si>
    <t>Naknada za javne površine - HT</t>
  </si>
  <si>
    <t>%</t>
  </si>
  <si>
    <t>Motorni benzin - traktor</t>
  </si>
  <si>
    <t>Službena i radna odjeća</t>
  </si>
  <si>
    <t>Najam reciklažnog dvorišta</t>
  </si>
  <si>
    <t>Laboratorijske usluge</t>
  </si>
  <si>
    <t>Računalne usluge</t>
  </si>
  <si>
    <t>Srategija razvoja općine</t>
  </si>
  <si>
    <t>Projektne dokumentacije</t>
  </si>
  <si>
    <t>Projekt prekogranične suradnje IPA (projekt centar)</t>
  </si>
  <si>
    <t>Funkcijska klasifikacija</t>
  </si>
  <si>
    <t>Izvršna i zakonodavna tijela</t>
  </si>
  <si>
    <t>Usluge protupožarne zaštite</t>
  </si>
  <si>
    <t>Rashodi za javni red i sigurnost</t>
  </si>
  <si>
    <t>Rashodi vezani uz stanovanje i komunalnu infrastrukturu</t>
  </si>
  <si>
    <t>Ulična rasvjeta</t>
  </si>
  <si>
    <t>Službe rekreacije i sporta</t>
  </si>
  <si>
    <t>Službe kulture</t>
  </si>
  <si>
    <t>Religijske i druge službe zajednice</t>
  </si>
  <si>
    <t>Predškolsko obrazovanje</t>
  </si>
  <si>
    <t>Osnovnoškolsko obrazovanje</t>
  </si>
  <si>
    <t>Srednješkoslko obraovanje</t>
  </si>
  <si>
    <t>Socijalna pomoć stanovništvu</t>
  </si>
  <si>
    <t>UKUPNO</t>
  </si>
  <si>
    <t>0111</t>
  </si>
  <si>
    <t>0320</t>
  </si>
  <si>
    <t>0360</t>
  </si>
  <si>
    <t>0640</t>
  </si>
  <si>
    <t>0660</t>
  </si>
  <si>
    <t>0810</t>
  </si>
  <si>
    <t>0820</t>
  </si>
  <si>
    <t>0840</t>
  </si>
  <si>
    <t>0912</t>
  </si>
  <si>
    <t>0913</t>
  </si>
  <si>
    <t>0920</t>
  </si>
  <si>
    <t>Kapitalne pomoći PPNM - centar naselja</t>
  </si>
  <si>
    <t>REBALANS</t>
  </si>
  <si>
    <t>IZVRŠENJE I-VIII</t>
  </si>
  <si>
    <t>Zakup javnih površina</t>
  </si>
  <si>
    <t>Najam opreme ua potrebe projekta WIFI4EU</t>
  </si>
  <si>
    <t>Oprema za grijanje i hlađenje</t>
  </si>
  <si>
    <t>Urbano komunalna oprema</t>
  </si>
  <si>
    <t>Parking u centru naselja</t>
  </si>
  <si>
    <t>Uređenje nogometnog terena NK Negoslavci - rasvjeta</t>
  </si>
  <si>
    <t>Priključci za kombinirani stroj (traktor)</t>
  </si>
  <si>
    <t>Stipendije i školarine</t>
  </si>
  <si>
    <t>Naknade za pomoć mladim obiteljima</t>
  </si>
  <si>
    <t>Bankarske usluge, usluge platnog prometa i Fine</t>
  </si>
  <si>
    <t>Regres</t>
  </si>
  <si>
    <t>SMANJENJE</t>
  </si>
  <si>
    <t>NOVI PLAN</t>
  </si>
  <si>
    <t>POVEĆANJE</t>
  </si>
  <si>
    <t>Zaštitna oprema - maske COVID 19</t>
  </si>
  <si>
    <t>Usluge tekućeg održavanja traktora GF (traktor)</t>
  </si>
  <si>
    <t>Tekuće održavanje javnih površina</t>
  </si>
  <si>
    <t>Obuća za učenike OŠ</t>
  </si>
  <si>
    <t>Nagrade</t>
  </si>
  <si>
    <t>Tekuće pomoći VSŽ</t>
  </si>
  <si>
    <t>Tekuće pomoći proračunima</t>
  </si>
  <si>
    <t>Obuća za djecu u vrtiću</t>
  </si>
  <si>
    <t>IZVORI</t>
  </si>
  <si>
    <t>04,51</t>
  </si>
  <si>
    <t>03,51,52</t>
  </si>
  <si>
    <t>01,51</t>
  </si>
  <si>
    <t>Informatička oprema WIFI4EU</t>
  </si>
  <si>
    <t>Demografske mjere Općine Negoslavci</t>
  </si>
  <si>
    <t>Funkcijska klasifikacija: 0620 Razvoj zajednice</t>
  </si>
  <si>
    <t>Naknade za pomoć poduzetnicima na području Općine</t>
  </si>
  <si>
    <t>P1011</t>
  </si>
  <si>
    <t>A1011 01</t>
  </si>
  <si>
    <t>Program 11:</t>
  </si>
  <si>
    <t>0620</t>
  </si>
  <si>
    <t>Razvoj zajednice</t>
  </si>
  <si>
    <t>IZVRŠENJE</t>
  </si>
  <si>
    <t>Povrat poreza po godišnjoj prijavi</t>
  </si>
  <si>
    <t>Ostali prihodi - Croatia osiguranje</t>
  </si>
  <si>
    <t>Tekuće održavanje cesta</t>
  </si>
  <si>
    <t>Tekuće pomoći iz državnog proračuna - fiskal.izravnanje</t>
  </si>
  <si>
    <t>Kapitalne pomoći Minist. regionalnog razvoja-ZVO teretana</t>
  </si>
  <si>
    <t>Kapitalne pomoći SNV - videonadzor</t>
  </si>
  <si>
    <t>Fond za zaštitu okoliša - digitalizacija</t>
  </si>
  <si>
    <t>PLAN 2021.</t>
  </si>
  <si>
    <t>Uređenje NK Negoslavci - teretana</t>
  </si>
  <si>
    <t>Uređenje groblja (parking i ograda-Minist. Polj.)</t>
  </si>
  <si>
    <t>višak prihoda</t>
  </si>
  <si>
    <t>Kapitalne pomoći ŽUC - Željeznička ulica</t>
  </si>
  <si>
    <t>Program zaštite divljači</t>
  </si>
  <si>
    <t>Centar općine - parking</t>
  </si>
  <si>
    <t xml:space="preserve">Plinovod, vodovod i kanalizacije </t>
  </si>
  <si>
    <t>Paketi za potrebite</t>
  </si>
  <si>
    <t>REBALANS 2020</t>
  </si>
  <si>
    <t>REBALANS 2020.</t>
  </si>
  <si>
    <t>A1007 03</t>
  </si>
  <si>
    <t>Izvor 1.1.</t>
  </si>
  <si>
    <t>Izvor 5.2.</t>
  </si>
  <si>
    <t>Izvor 4.3.</t>
  </si>
  <si>
    <t>Izvor 0.1.</t>
  </si>
  <si>
    <t>Projekt WIFI4EU</t>
  </si>
  <si>
    <t>Kapitalne pomoći Ministarstvo poljop. -Lag</t>
  </si>
  <si>
    <t xml:space="preserve"> </t>
  </si>
  <si>
    <t>Uređaji</t>
  </si>
  <si>
    <t>Uredski namještaj</t>
  </si>
  <si>
    <t>Animalni otpad</t>
  </si>
  <si>
    <t>WIFI - optima</t>
  </si>
  <si>
    <t>Strategija upravljanja imovinom</t>
  </si>
  <si>
    <t>Sufinanciranje prijevoza građana</t>
  </si>
  <si>
    <t>Javna rasvjeta</t>
  </si>
  <si>
    <t>2023.</t>
  </si>
  <si>
    <t>2024.</t>
  </si>
  <si>
    <t>konto</t>
  </si>
  <si>
    <t>Kapitalne pomoći Ministarstvo graditeljstva - JR</t>
  </si>
  <si>
    <t>groblje</t>
  </si>
  <si>
    <t>dječje igralište</t>
  </si>
  <si>
    <t>sanacija divljeg odlagališta Grabovo</t>
  </si>
  <si>
    <t>Divlja deponija GRABOVO</t>
  </si>
  <si>
    <t>Oprema za odlaganje komunalnog otpada</t>
  </si>
  <si>
    <t>Projekt EU - Izgradnja dječjeg vrtića</t>
  </si>
  <si>
    <t>Izgradnja dječjeg vrtića</t>
  </si>
  <si>
    <t>PLAN 2022.</t>
  </si>
  <si>
    <t>PLAN 2023.</t>
  </si>
  <si>
    <t>PLAN 2024.</t>
  </si>
  <si>
    <t>Tekuće pomoći -OŠ</t>
  </si>
  <si>
    <t>Tekuće pomoći proračunskim korisnicima</t>
  </si>
  <si>
    <t>Tekuće pomoći - BIBLIOBUS</t>
  </si>
  <si>
    <t xml:space="preserve">PRORAČUNA OPĆINE NEGOSLAVCI ZA 2022. GODINU I </t>
  </si>
  <si>
    <t>PROJEKCIJE PRORAČUNA ZA 2023. I 2024. GODINU</t>
  </si>
  <si>
    <t>Prihodi od prodaje roba i pruženih usluga</t>
  </si>
  <si>
    <t>Račun / opis</t>
  </si>
  <si>
    <t>IZVRŠENJE 2019</t>
  </si>
  <si>
    <t>PRORAČUN 2020</t>
  </si>
  <si>
    <t>PLAN 2020</t>
  </si>
  <si>
    <t>Tekući plan    2019.</t>
  </si>
  <si>
    <t>PRIHODI I RASHODI PREMA IZVORIMA FINANCIRANJA</t>
  </si>
  <si>
    <t>1</t>
  </si>
  <si>
    <t>2</t>
  </si>
  <si>
    <t>3</t>
  </si>
  <si>
    <t xml:space="preserve"> SVEUKUPNI PRIHODI</t>
  </si>
  <si>
    <t>Izvor 1. Opći prihodi i primici</t>
  </si>
  <si>
    <t>Izvor 1.1. Opći prihodi i primici</t>
  </si>
  <si>
    <t>Izvor 3. Vlastiti prihodi</t>
  </si>
  <si>
    <t>Izvor 3.1. Vlastiti prihodi</t>
  </si>
  <si>
    <t>Izvor 4. Prihodi za posebne namjene</t>
  </si>
  <si>
    <t>Izvor 4.1. Prihodi od nefinancijske imovine</t>
  </si>
  <si>
    <t>Izvor 5. Pomoći</t>
  </si>
  <si>
    <t>Izvor 5.1. Pomoći EU</t>
  </si>
  <si>
    <t>Izvor 5.2. Ostale pomoći</t>
  </si>
  <si>
    <t>Izvor 6. Donacije</t>
  </si>
  <si>
    <t>Izvor 6.1. Donacije</t>
  </si>
  <si>
    <t>Izvor 7. Prihodi od prodaje nefinancijske imovine</t>
  </si>
  <si>
    <t>Izvor 7.1. Prihodi od prodaje ili zamjene nefinancijske imovine</t>
  </si>
  <si>
    <t>Izvor 7.2. Prih.od pro.nef. imovine i nad. štete s osnova osig. PK</t>
  </si>
  <si>
    <t>Izvor 8. Namjenski primici</t>
  </si>
  <si>
    <t>Izvor 8.1. Namjenski primici</t>
  </si>
  <si>
    <t/>
  </si>
  <si>
    <t xml:space="preserve"> SVEUKUPNI RASHODI</t>
  </si>
  <si>
    <t>Izvor 7.1. Prih.od pro.nef. imovine i nad. štete s osnova osig. PK</t>
  </si>
  <si>
    <t xml:space="preserve">Izvor 7.2. Prih.od pro.nef. imovine i nad. štete s osnova osig. </t>
  </si>
  <si>
    <t>Izvor 9. Višak prihoda</t>
  </si>
  <si>
    <t>Izvor 9.1. Višak prihoda</t>
  </si>
  <si>
    <t>PRORAČUN OPĆINE NEGOSLAVCI  ZA 2022. GODINU I PROJEKCIJE ZA 2023.-2024.GODINU</t>
  </si>
  <si>
    <t>Izvor 4.1.</t>
  </si>
  <si>
    <t>Izvor 5.1.</t>
  </si>
  <si>
    <t>Izgradnja objekata i urđ. Komunalne i socijalne infrastr.i opremanje</t>
  </si>
  <si>
    <t>Prihodi poslovanja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</si>
</sst>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#,##0.00_ ;\-#,##0.00\ "/>
    <numFmt numFmtId="166" formatCode="0;[Red]0"/>
  </numFmts>
  <fonts count="2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 Narrow"/>
      <family val="2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color theme="1"/>
      <name val="Times New Roman"/>
      <family val="1"/>
      <charset val="238"/>
    </font>
    <font>
      <sz val="11"/>
      <color indexed="8"/>
      <name val="Calibri"/>
      <family val="2"/>
      <scheme val="minor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5" fillId="0" borderId="0"/>
    <xf numFmtId="0" fontId="1" fillId="0" borderId="0"/>
    <xf numFmtId="0" fontId="26" fillId="0" borderId="0"/>
  </cellStyleXfs>
  <cellXfs count="43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left"/>
    </xf>
    <xf numFmtId="164" fontId="0" fillId="0" borderId="0" xfId="0" applyNumberFormat="1"/>
    <xf numFmtId="0" fontId="2" fillId="0" borderId="1" xfId="0" quotePrefix="1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/>
    <xf numFmtId="164" fontId="7" fillId="0" borderId="3" xfId="0" applyNumberFormat="1" applyFont="1" applyBorder="1"/>
    <xf numFmtId="0" fontId="7" fillId="0" borderId="2" xfId="0" quotePrefix="1" applyFont="1" applyBorder="1"/>
    <xf numFmtId="0" fontId="7" fillId="0" borderId="3" xfId="0" quotePrefix="1" applyFont="1" applyBorder="1"/>
    <xf numFmtId="164" fontId="3" fillId="0" borderId="0" xfId="0" applyNumberFormat="1" applyFont="1"/>
    <xf numFmtId="0" fontId="3" fillId="0" borderId="0" xfId="0" applyFont="1"/>
    <xf numFmtId="164" fontId="3" fillId="0" borderId="0" xfId="0" applyNumberFormat="1" applyFont="1" applyAlignment="1">
      <alignment horizontal="center"/>
    </xf>
    <xf numFmtId="165" fontId="3" fillId="0" borderId="0" xfId="0" applyNumberFormat="1" applyFont="1"/>
    <xf numFmtId="164" fontId="2" fillId="0" borderId="3" xfId="0" applyNumberFormat="1" applyFont="1" applyFill="1" applyBorder="1" applyAlignment="1"/>
    <xf numFmtId="164" fontId="2" fillId="0" borderId="3" xfId="0" applyNumberFormat="1" applyFont="1" applyBorder="1"/>
    <xf numFmtId="164" fontId="2" fillId="2" borderId="3" xfId="0" applyNumberFormat="1" applyFont="1" applyFill="1" applyBorder="1"/>
    <xf numFmtId="0" fontId="7" fillId="0" borderId="0" xfId="0" applyFont="1"/>
    <xf numFmtId="0" fontId="2" fillId="0" borderId="6" xfId="0" quotePrefix="1" applyFont="1" applyBorder="1" applyAlignment="1">
      <alignment horizontal="center"/>
    </xf>
    <xf numFmtId="164" fontId="0" fillId="0" borderId="3" xfId="0" applyNumberFormat="1" applyBorder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5" fontId="2" fillId="0" borderId="0" xfId="0" applyNumberFormat="1" applyFont="1"/>
    <xf numFmtId="0" fontId="2" fillId="0" borderId="0" xfId="0" applyFont="1" applyAlignment="1">
      <alignment horizontal="left"/>
    </xf>
    <xf numFmtId="164" fontId="0" fillId="0" borderId="3" xfId="0" applyNumberFormat="1" applyFill="1" applyBorder="1"/>
    <xf numFmtId="0" fontId="2" fillId="0" borderId="0" xfId="0" applyFont="1" applyAlignment="1">
      <alignment horizontal="center"/>
    </xf>
    <xf numFmtId="0" fontId="7" fillId="4" borderId="2" xfId="0" applyFont="1" applyFill="1" applyBorder="1"/>
    <xf numFmtId="0" fontId="7" fillId="4" borderId="3" xfId="0" applyFont="1" applyFill="1" applyBorder="1"/>
    <xf numFmtId="164" fontId="6" fillId="0" borderId="3" xfId="0" applyNumberFormat="1" applyFont="1" applyFill="1" applyBorder="1"/>
    <xf numFmtId="0" fontId="2" fillId="0" borderId="7" xfId="0" quotePrefix="1" applyFont="1" applyBorder="1" applyAlignment="1">
      <alignment horizontal="center"/>
    </xf>
    <xf numFmtId="0" fontId="7" fillId="4" borderId="8" xfId="0" applyFont="1" applyFill="1" applyBorder="1"/>
    <xf numFmtId="0" fontId="7" fillId="0" borderId="8" xfId="0" applyFont="1" applyBorder="1"/>
    <xf numFmtId="0" fontId="4" fillId="0" borderId="0" xfId="0" applyFont="1" applyAlignment="1">
      <alignment horizontal="center"/>
    </xf>
    <xf numFmtId="4" fontId="2" fillId="0" borderId="0" xfId="0" applyNumberFormat="1" applyFont="1"/>
    <xf numFmtId="4" fontId="2" fillId="0" borderId="3" xfId="0" applyNumberFormat="1" applyFont="1" applyBorder="1"/>
    <xf numFmtId="4" fontId="2" fillId="2" borderId="3" xfId="0" applyNumberFormat="1" applyFont="1" applyFill="1" applyBorder="1"/>
    <xf numFmtId="164" fontId="2" fillId="0" borderId="3" xfId="0" applyNumberFormat="1" applyFont="1" applyFill="1" applyBorder="1"/>
    <xf numFmtId="0" fontId="10" fillId="3" borderId="2" xfId="0" applyFont="1" applyFill="1" applyBorder="1"/>
    <xf numFmtId="0" fontId="10" fillId="3" borderId="3" xfId="0" quotePrefix="1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5" borderId="2" xfId="0" applyFont="1" applyFill="1" applyBorder="1"/>
    <xf numFmtId="0" fontId="10" fillId="5" borderId="3" xfId="0" quotePrefix="1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9" fillId="6" borderId="0" xfId="0" applyFont="1" applyFill="1"/>
    <xf numFmtId="164" fontId="0" fillId="0" borderId="4" xfId="0" applyNumberFormat="1" applyBorder="1"/>
    <xf numFmtId="164" fontId="0" fillId="6" borderId="3" xfId="0" applyNumberFormat="1" applyFill="1" applyBorder="1"/>
    <xf numFmtId="164" fontId="5" fillId="6" borderId="3" xfId="0" applyNumberFormat="1" applyFont="1" applyFill="1" applyBorder="1"/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3" borderId="3" xfId="0" applyFont="1" applyFill="1" applyBorder="1"/>
    <xf numFmtId="0" fontId="10" fillId="5" borderId="3" xfId="0" applyFont="1" applyFill="1" applyBorder="1"/>
    <xf numFmtId="0" fontId="5" fillId="0" borderId="3" xfId="0" applyFont="1" applyBorder="1"/>
    <xf numFmtId="4" fontId="2" fillId="0" borderId="0" xfId="0" applyNumberFormat="1" applyFont="1" applyAlignment="1">
      <alignment horizontal="center"/>
    </xf>
    <xf numFmtId="4" fontId="2" fillId="0" borderId="4" xfId="0" applyNumberFormat="1" applyFont="1" applyBorder="1"/>
    <xf numFmtId="164" fontId="10" fillId="6" borderId="3" xfId="0" applyNumberFormat="1" applyFont="1" applyFill="1" applyBorder="1" applyAlignment="1"/>
    <xf numFmtId="164" fontId="10" fillId="0" borderId="3" xfId="0" applyNumberFormat="1" applyFont="1" applyFill="1" applyBorder="1" applyAlignment="1"/>
    <xf numFmtId="164" fontId="10" fillId="3" borderId="3" xfId="0" applyNumberFormat="1" applyFont="1" applyFill="1" applyBorder="1" applyAlignment="1">
      <alignment horizontal="right"/>
    </xf>
    <xf numFmtId="164" fontId="10" fillId="5" borderId="3" xfId="0" applyNumberFormat="1" applyFont="1" applyFill="1" applyBorder="1" applyAlignment="1">
      <alignment horizontal="right"/>
    </xf>
    <xf numFmtId="0" fontId="0" fillId="6" borderId="0" xfId="0" applyFill="1"/>
    <xf numFmtId="4" fontId="2" fillId="6" borderId="3" xfId="0" applyNumberFormat="1" applyFont="1" applyFill="1" applyBorder="1"/>
    <xf numFmtId="4" fontId="2" fillId="0" borderId="12" xfId="0" applyNumberFormat="1" applyFont="1" applyBorder="1"/>
    <xf numFmtId="4" fontId="2" fillId="2" borderId="12" xfId="0" applyNumberFormat="1" applyFont="1" applyFill="1" applyBorder="1"/>
    <xf numFmtId="0" fontId="10" fillId="6" borderId="3" xfId="0" applyFont="1" applyFill="1" applyBorder="1" applyAlignment="1">
      <alignment horizontal="center"/>
    </xf>
    <xf numFmtId="0" fontId="10" fillId="6" borderId="3" xfId="0" quotePrefix="1" applyFont="1" applyFill="1" applyBorder="1" applyAlignment="1">
      <alignment horizontal="center"/>
    </xf>
    <xf numFmtId="0" fontId="10" fillId="6" borderId="3" xfId="0" applyFont="1" applyFill="1" applyBorder="1" applyAlignment="1">
      <alignment horizontal="left"/>
    </xf>
    <xf numFmtId="0" fontId="10" fillId="6" borderId="3" xfId="0" applyFont="1" applyFill="1" applyBorder="1" applyAlignment="1"/>
    <xf numFmtId="164" fontId="11" fillId="6" borderId="3" xfId="0" applyNumberFormat="1" applyFont="1" applyFill="1" applyBorder="1" applyAlignment="1"/>
    <xf numFmtId="164" fontId="10" fillId="0" borderId="3" xfId="0" applyNumberFormat="1" applyFont="1" applyBorder="1"/>
    <xf numFmtId="164" fontId="13" fillId="6" borderId="3" xfId="0" applyNumberFormat="1" applyFont="1" applyFill="1" applyBorder="1" applyAlignment="1"/>
    <xf numFmtId="0" fontId="10" fillId="0" borderId="3" xfId="0" applyFont="1" applyFill="1" applyBorder="1" applyAlignment="1">
      <alignment horizontal="left"/>
    </xf>
    <xf numFmtId="0" fontId="10" fillId="0" borderId="3" xfId="0" applyFont="1" applyFill="1" applyBorder="1" applyAlignment="1"/>
    <xf numFmtId="164" fontId="13" fillId="0" borderId="3" xfId="0" applyNumberFormat="1" applyFont="1" applyFill="1" applyBorder="1" applyAlignment="1"/>
    <xf numFmtId="164" fontId="14" fillId="7" borderId="3" xfId="0" applyNumberFormat="1" applyFont="1" applyFill="1" applyBorder="1"/>
    <xf numFmtId="164" fontId="10" fillId="6" borderId="3" xfId="0" applyNumberFormat="1" applyFont="1" applyFill="1" applyBorder="1"/>
    <xf numFmtId="0" fontId="10" fillId="0" borderId="3" xfId="0" applyFont="1" applyBorder="1" applyAlignment="1">
      <alignment horizontal="center"/>
    </xf>
    <xf numFmtId="0" fontId="10" fillId="6" borderId="2" xfId="0" applyFont="1" applyFill="1" applyBorder="1"/>
    <xf numFmtId="0" fontId="12" fillId="6" borderId="2" xfId="0" applyFont="1" applyFill="1" applyBorder="1"/>
    <xf numFmtId="0" fontId="12" fillId="0" borderId="2" xfId="0" applyFont="1" applyBorder="1"/>
    <xf numFmtId="164" fontId="10" fillId="0" borderId="0" xfId="0" applyNumberFormat="1" applyFont="1"/>
    <xf numFmtId="164" fontId="11" fillId="0" borderId="3" xfId="0" applyNumberFormat="1" applyFont="1" applyFill="1" applyBorder="1" applyAlignment="1"/>
    <xf numFmtId="164" fontId="12" fillId="0" borderId="3" xfId="0" applyNumberFormat="1" applyFont="1" applyFill="1" applyBorder="1" applyAlignment="1"/>
    <xf numFmtId="0" fontId="7" fillId="6" borderId="2" xfId="0" applyFont="1" applyFill="1" applyBorder="1"/>
    <xf numFmtId="0" fontId="7" fillId="6" borderId="3" xfId="0" applyFont="1" applyFill="1" applyBorder="1"/>
    <xf numFmtId="0" fontId="7" fillId="6" borderId="8" xfId="0" applyFont="1" applyFill="1" applyBorder="1"/>
    <xf numFmtId="0" fontId="5" fillId="6" borderId="3" xfId="0" applyFont="1" applyFill="1" applyBorder="1"/>
    <xf numFmtId="164" fontId="7" fillId="6" borderId="3" xfId="0" applyNumberFormat="1" applyFont="1" applyFill="1" applyBorder="1"/>
    <xf numFmtId="0" fontId="2" fillId="0" borderId="0" xfId="0" applyNumberFormat="1" applyFont="1" applyAlignment="1">
      <alignment horizontal="center"/>
    </xf>
    <xf numFmtId="4" fontId="2" fillId="0" borderId="3" xfId="0" applyNumberFormat="1" applyFont="1" applyFill="1" applyBorder="1"/>
    <xf numFmtId="0" fontId="13" fillId="0" borderId="3" xfId="0" applyFont="1" applyFill="1" applyBorder="1" applyAlignment="1"/>
    <xf numFmtId="164" fontId="2" fillId="6" borderId="3" xfId="0" applyNumberFormat="1" applyFont="1" applyFill="1" applyBorder="1"/>
    <xf numFmtId="0" fontId="2" fillId="6" borderId="0" xfId="0" applyFont="1" applyFill="1"/>
    <xf numFmtId="164" fontId="2" fillId="0" borderId="4" xfId="0" applyNumberFormat="1" applyFont="1" applyBorder="1"/>
    <xf numFmtId="4" fontId="2" fillId="0" borderId="14" xfId="0" applyNumberFormat="1" applyFont="1" applyBorder="1"/>
    <xf numFmtId="0" fontId="2" fillId="0" borderId="3" xfId="0" applyNumberFormat="1" applyFont="1" applyFill="1" applyBorder="1" applyAlignment="1"/>
    <xf numFmtId="0" fontId="2" fillId="2" borderId="3" xfId="0" applyNumberFormat="1" applyFont="1" applyFill="1" applyBorder="1" applyAlignment="1"/>
    <xf numFmtId="0" fontId="2" fillId="0" borderId="3" xfId="0" applyFont="1" applyFill="1" applyBorder="1" applyAlignment="1"/>
    <xf numFmtId="0" fontId="2" fillId="0" borderId="3" xfId="0" applyFont="1" applyBorder="1"/>
    <xf numFmtId="0" fontId="2" fillId="2" borderId="3" xfId="0" applyFont="1" applyFill="1" applyBorder="1"/>
    <xf numFmtId="0" fontId="2" fillId="6" borderId="3" xfId="0" applyFont="1" applyFill="1" applyBorder="1"/>
    <xf numFmtId="0" fontId="2" fillId="0" borderId="3" xfId="0" applyFont="1" applyFill="1" applyBorder="1"/>
    <xf numFmtId="0" fontId="2" fillId="0" borderId="2" xfId="0" applyNumberFormat="1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4" xfId="0" applyFont="1" applyBorder="1"/>
    <xf numFmtId="4" fontId="2" fillId="2" borderId="15" xfId="0" applyNumberFormat="1" applyFont="1" applyFill="1" applyBorder="1"/>
    <xf numFmtId="0" fontId="12" fillId="0" borderId="10" xfId="0" applyFont="1" applyBorder="1"/>
    <xf numFmtId="0" fontId="10" fillId="0" borderId="4" xfId="0" applyFont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0" fontId="10" fillId="0" borderId="4" xfId="0" applyFont="1" applyFill="1" applyBorder="1" applyAlignment="1"/>
    <xf numFmtId="164" fontId="10" fillId="0" borderId="4" xfId="0" applyNumberFormat="1" applyFont="1" applyFill="1" applyBorder="1" applyAlignment="1"/>
    <xf numFmtId="164" fontId="5" fillId="0" borderId="0" xfId="0" applyNumberFormat="1" applyFont="1"/>
    <xf numFmtId="164" fontId="5" fillId="0" borderId="3" xfId="0" applyNumberFormat="1" applyFont="1" applyFill="1" applyBorder="1"/>
    <xf numFmtId="164" fontId="10" fillId="0" borderId="4" xfId="0" applyNumberFormat="1" applyFont="1" applyBorder="1"/>
    <xf numFmtId="164" fontId="13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6" borderId="0" xfId="0" applyFont="1" applyFill="1"/>
    <xf numFmtId="0" fontId="10" fillId="0" borderId="0" xfId="0" applyFont="1" applyAlignment="1">
      <alignment horizontal="left"/>
    </xf>
    <xf numFmtId="0" fontId="12" fillId="0" borderId="2" xfId="0" applyFont="1" applyFill="1" applyBorder="1"/>
    <xf numFmtId="0" fontId="10" fillId="0" borderId="3" xfId="0" quotePrefix="1" applyFont="1" applyBorder="1" applyAlignment="1">
      <alignment horizontal="center"/>
    </xf>
    <xf numFmtId="0" fontId="12" fillId="0" borderId="3" xfId="0" quotePrefix="1" applyFont="1" applyBorder="1" applyAlignment="1">
      <alignment horizontal="center"/>
    </xf>
    <xf numFmtId="0" fontId="10" fillId="0" borderId="2" xfId="0" applyFont="1" applyBorder="1"/>
    <xf numFmtId="0" fontId="2" fillId="0" borderId="2" xfId="0" applyFont="1" applyBorder="1"/>
    <xf numFmtId="0" fontId="2" fillId="0" borderId="8" xfId="0" applyFont="1" applyBorder="1"/>
    <xf numFmtId="0" fontId="11" fillId="0" borderId="2" xfId="0" applyFont="1" applyFill="1" applyBorder="1"/>
    <xf numFmtId="0" fontId="13" fillId="0" borderId="3" xfId="0" applyFont="1" applyBorder="1" applyAlignment="1">
      <alignment horizontal="center"/>
    </xf>
    <xf numFmtId="0" fontId="13" fillId="0" borderId="3" xfId="0" applyFont="1" applyFill="1" applyBorder="1" applyAlignment="1">
      <alignment horizontal="left"/>
    </xf>
    <xf numFmtId="0" fontId="11" fillId="0" borderId="2" xfId="0" applyFont="1" applyBorder="1"/>
    <xf numFmtId="0" fontId="13" fillId="0" borderId="3" xfId="0" quotePrefix="1" applyFont="1" applyBorder="1" applyAlignment="1">
      <alignment horizontal="center"/>
    </xf>
    <xf numFmtId="164" fontId="13" fillId="0" borderId="3" xfId="0" applyNumberFormat="1" applyFont="1" applyBorder="1"/>
    <xf numFmtId="164" fontId="13" fillId="6" borderId="3" xfId="0" applyNumberFormat="1" applyFont="1" applyFill="1" applyBorder="1"/>
    <xf numFmtId="0" fontId="13" fillId="0" borderId="2" xfId="0" applyFont="1" applyFill="1" applyBorder="1"/>
    <xf numFmtId="0" fontId="13" fillId="0" borderId="3" xfId="0" applyFont="1" applyFill="1" applyBorder="1" applyAlignment="1">
      <alignment horizontal="center"/>
    </xf>
    <xf numFmtId="0" fontId="13" fillId="0" borderId="2" xfId="0" applyFont="1" applyBorder="1"/>
    <xf numFmtId="0" fontId="13" fillId="6" borderId="2" xfId="0" applyFont="1" applyFill="1" applyBorder="1"/>
    <xf numFmtId="0" fontId="13" fillId="6" borderId="3" xfId="0" applyFont="1" applyFill="1" applyBorder="1" applyAlignment="1">
      <alignment horizontal="center"/>
    </xf>
    <xf numFmtId="0" fontId="13" fillId="6" borderId="3" xfId="0" quotePrefix="1" applyFont="1" applyFill="1" applyBorder="1" applyAlignment="1">
      <alignment horizontal="center"/>
    </xf>
    <xf numFmtId="0" fontId="13" fillId="6" borderId="3" xfId="0" applyFont="1" applyFill="1" applyBorder="1" applyAlignment="1">
      <alignment horizontal="left"/>
    </xf>
    <xf numFmtId="0" fontId="13" fillId="6" borderId="3" xfId="0" applyFont="1" applyFill="1" applyBorder="1" applyAlignment="1"/>
    <xf numFmtId="0" fontId="11" fillId="6" borderId="2" xfId="0" applyFont="1" applyFill="1" applyBorder="1"/>
    <xf numFmtId="0" fontId="2" fillId="0" borderId="0" xfId="0" applyFont="1" applyAlignment="1"/>
    <xf numFmtId="0" fontId="10" fillId="8" borderId="2" xfId="0" applyFont="1" applyFill="1" applyBorder="1"/>
    <xf numFmtId="0" fontId="10" fillId="8" borderId="3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left"/>
    </xf>
    <xf numFmtId="0" fontId="13" fillId="8" borderId="3" xfId="0" quotePrefix="1" applyFont="1" applyFill="1" applyBorder="1" applyAlignment="1"/>
    <xf numFmtId="164" fontId="13" fillId="8" borderId="3" xfId="0" applyNumberFormat="1" applyFont="1" applyFill="1" applyBorder="1" applyAlignment="1"/>
    <xf numFmtId="0" fontId="12" fillId="8" borderId="2" xfId="0" applyFont="1" applyFill="1" applyBorder="1"/>
    <xf numFmtId="0" fontId="12" fillId="8" borderId="3" xfId="0" applyFont="1" applyFill="1" applyBorder="1" applyAlignment="1">
      <alignment horizontal="center"/>
    </xf>
    <xf numFmtId="0" fontId="11" fillId="8" borderId="3" xfId="0" applyFont="1" applyFill="1" applyBorder="1" applyAlignment="1">
      <alignment horizontal="left"/>
    </xf>
    <xf numFmtId="0" fontId="11" fillId="8" borderId="3" xfId="0" applyFont="1" applyFill="1" applyBorder="1" applyAlignment="1"/>
    <xf numFmtId="164" fontId="11" fillId="8" borderId="3" xfId="0" applyNumberFormat="1" applyFont="1" applyFill="1" applyBorder="1" applyAlignment="1"/>
    <xf numFmtId="0" fontId="11" fillId="8" borderId="2" xfId="0" applyFont="1" applyFill="1" applyBorder="1"/>
    <xf numFmtId="0" fontId="12" fillId="8" borderId="3" xfId="0" quotePrefix="1" applyFont="1" applyFill="1" applyBorder="1" applyAlignment="1">
      <alignment horizontal="center"/>
    </xf>
    <xf numFmtId="0" fontId="10" fillId="8" borderId="3" xfId="0" quotePrefix="1" applyFont="1" applyFill="1" applyBorder="1" applyAlignment="1">
      <alignment horizontal="center"/>
    </xf>
    <xf numFmtId="0" fontId="10" fillId="8" borderId="3" xfId="0" applyFont="1" applyFill="1" applyBorder="1" applyAlignment="1">
      <alignment horizontal="left"/>
    </xf>
    <xf numFmtId="0" fontId="10" fillId="8" borderId="3" xfId="0" applyFont="1" applyFill="1" applyBorder="1" applyAlignment="1"/>
    <xf numFmtId="164" fontId="10" fillId="8" borderId="3" xfId="0" applyNumberFormat="1" applyFont="1" applyFill="1" applyBorder="1" applyAlignment="1"/>
    <xf numFmtId="0" fontId="16" fillId="0" borderId="0" xfId="1" applyNumberFormat="1" applyFont="1" applyFill="1" applyBorder="1" applyAlignment="1" applyProtection="1">
      <alignment horizontal="center"/>
    </xf>
    <xf numFmtId="4" fontId="18" fillId="0" borderId="3" xfId="1" applyNumberFormat="1" applyFont="1" applyFill="1" applyBorder="1" applyAlignment="1" applyProtection="1"/>
    <xf numFmtId="0" fontId="18" fillId="0" borderId="0" xfId="1" applyNumberFormat="1" applyFont="1" applyFill="1" applyBorder="1" applyAlignment="1" applyProtection="1"/>
    <xf numFmtId="4" fontId="18" fillId="0" borderId="0" xfId="1" applyNumberFormat="1" applyFont="1" applyFill="1" applyBorder="1" applyAlignment="1" applyProtection="1"/>
    <xf numFmtId="3" fontId="18" fillId="0" borderId="3" xfId="1" applyNumberFormat="1" applyFont="1" applyFill="1" applyBorder="1" applyAlignment="1" applyProtection="1"/>
    <xf numFmtId="0" fontId="18" fillId="0" borderId="3" xfId="1" applyNumberFormat="1" applyFont="1" applyFill="1" applyBorder="1" applyAlignment="1" applyProtection="1"/>
    <xf numFmtId="3" fontId="16" fillId="0" borderId="14" xfId="1" applyNumberFormat="1" applyFont="1" applyFill="1" applyBorder="1" applyAlignment="1">
      <alignment horizontal="right"/>
    </xf>
    <xf numFmtId="0" fontId="19" fillId="0" borderId="0" xfId="0" applyFont="1" applyFill="1" applyAlignment="1">
      <alignment vertical="center"/>
    </xf>
    <xf numFmtId="4" fontId="18" fillId="0" borderId="12" xfId="1" applyNumberFormat="1" applyFont="1" applyFill="1" applyBorder="1" applyAlignment="1" applyProtection="1"/>
    <xf numFmtId="4" fontId="18" fillId="0" borderId="4" xfId="1" applyNumberFormat="1" applyFont="1" applyFill="1" applyBorder="1" applyAlignment="1" applyProtection="1"/>
    <xf numFmtId="4" fontId="18" fillId="0" borderId="14" xfId="1" applyNumberFormat="1" applyFont="1" applyFill="1" applyBorder="1" applyAlignment="1" applyProtection="1"/>
    <xf numFmtId="3" fontId="16" fillId="0" borderId="3" xfId="1" applyNumberFormat="1" applyFont="1" applyFill="1" applyBorder="1" applyAlignment="1"/>
    <xf numFmtId="3" fontId="16" fillId="0" borderId="3" xfId="1" applyNumberFormat="1" applyFont="1" applyFill="1" applyBorder="1" applyAlignment="1" applyProtection="1">
      <alignment horizontal="right" wrapText="1"/>
    </xf>
    <xf numFmtId="0" fontId="2" fillId="0" borderId="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3" fontId="16" fillId="0" borderId="4" xfId="1" applyNumberFormat="1" applyFont="1" applyFill="1" applyBorder="1" applyAlignment="1" applyProtection="1">
      <alignment horizontal="right" wrapText="1"/>
    </xf>
    <xf numFmtId="3" fontId="18" fillId="0" borderId="4" xfId="1" applyNumberFormat="1" applyFont="1" applyFill="1" applyBorder="1" applyAlignment="1" applyProtection="1"/>
    <xf numFmtId="3" fontId="16" fillId="0" borderId="4" xfId="1" quotePrefix="1" applyNumberFormat="1" applyFont="1" applyFill="1" applyBorder="1" applyAlignment="1">
      <alignment horizontal="right"/>
    </xf>
    <xf numFmtId="3" fontId="16" fillId="0" borderId="4" xfId="1" applyNumberFormat="1" applyFont="1" applyFill="1" applyBorder="1" applyAlignment="1" applyProtection="1">
      <alignment wrapText="1"/>
    </xf>
    <xf numFmtId="3" fontId="16" fillId="0" borderId="4" xfId="1" applyNumberFormat="1" applyFont="1" applyFill="1" applyBorder="1" applyAlignment="1">
      <alignment horizontal="right"/>
    </xf>
    <xf numFmtId="4" fontId="19" fillId="0" borderId="4" xfId="0" applyNumberFormat="1" applyFont="1" applyFill="1" applyBorder="1" applyAlignment="1">
      <alignment horizontal="right" vertical="center"/>
    </xf>
    <xf numFmtId="3" fontId="17" fillId="0" borderId="0" xfId="1" quotePrefix="1" applyNumberFormat="1" applyFont="1" applyFill="1" applyBorder="1" applyAlignment="1" applyProtection="1">
      <alignment horizontal="left" wrapText="1"/>
    </xf>
    <xf numFmtId="3" fontId="16" fillId="0" borderId="0" xfId="1" applyNumberFormat="1" applyFont="1" applyFill="1" applyBorder="1" applyAlignment="1">
      <alignment horizontal="right"/>
    </xf>
    <xf numFmtId="3" fontId="16" fillId="0" borderId="0" xfId="1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4" fontId="20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164" fontId="10" fillId="0" borderId="3" xfId="0" applyNumberFormat="1" applyFont="1" applyFill="1" applyBorder="1"/>
    <xf numFmtId="0" fontId="11" fillId="8" borderId="3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/>
    </xf>
    <xf numFmtId="0" fontId="13" fillId="8" borderId="3" xfId="0" quotePrefix="1" applyFont="1" applyFill="1" applyBorder="1" applyAlignment="1">
      <alignment horizontal="center"/>
    </xf>
    <xf numFmtId="0" fontId="13" fillId="8" borderId="3" xfId="0" applyFont="1" applyFill="1" applyBorder="1" applyAlignment="1"/>
    <xf numFmtId="164" fontId="10" fillId="8" borderId="3" xfId="0" applyNumberFormat="1" applyFont="1" applyFill="1" applyBorder="1"/>
    <xf numFmtId="0" fontId="5" fillId="0" borderId="3" xfId="0" applyFont="1" applyFill="1" applyBorder="1"/>
    <xf numFmtId="0" fontId="6" fillId="8" borderId="3" xfId="0" applyFont="1" applyFill="1" applyBorder="1"/>
    <xf numFmtId="164" fontId="6" fillId="8" borderId="3" xfId="0" applyNumberFormat="1" applyFont="1" applyFill="1" applyBorder="1"/>
    <xf numFmtId="164" fontId="2" fillId="0" borderId="1" xfId="0" applyNumberFormat="1" applyFont="1" applyBorder="1" applyAlignment="1">
      <alignment horizontal="center"/>
    </xf>
    <xf numFmtId="164" fontId="16" fillId="0" borderId="5" xfId="1" applyNumberFormat="1" applyFont="1" applyFill="1" applyBorder="1" applyAlignment="1">
      <alignment horizontal="right"/>
    </xf>
    <xf numFmtId="164" fontId="16" fillId="0" borderId="3" xfId="1" applyNumberFormat="1" applyFont="1" applyFill="1" applyBorder="1" applyAlignment="1"/>
    <xf numFmtId="4" fontId="16" fillId="0" borderId="4" xfId="1" applyNumberFormat="1" applyFont="1" applyFill="1" applyBorder="1" applyAlignment="1" applyProtection="1">
      <alignment horizontal="right" wrapText="1"/>
    </xf>
    <xf numFmtId="4" fontId="18" fillId="0" borderId="18" xfId="1" applyNumberFormat="1" applyFont="1" applyFill="1" applyBorder="1" applyAlignment="1" applyProtection="1"/>
    <xf numFmtId="4" fontId="18" fillId="0" borderId="15" xfId="1" applyNumberFormat="1" applyFont="1" applyFill="1" applyBorder="1" applyAlignment="1" applyProtection="1"/>
    <xf numFmtId="4" fontId="2" fillId="0" borderId="17" xfId="0" applyNumberFormat="1" applyFont="1" applyBorder="1" applyAlignment="1"/>
    <xf numFmtId="4" fontId="2" fillId="0" borderId="19" xfId="0" applyNumberFormat="1" applyFont="1" applyBorder="1" applyAlignment="1"/>
    <xf numFmtId="0" fontId="2" fillId="0" borderId="6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13" fillId="0" borderId="3" xfId="0" applyFont="1" applyBorder="1"/>
    <xf numFmtId="0" fontId="13" fillId="6" borderId="3" xfId="0" applyFont="1" applyFill="1" applyBorder="1"/>
    <xf numFmtId="164" fontId="13" fillId="0" borderId="12" xfId="0" applyNumberFormat="1" applyFont="1" applyBorder="1"/>
    <xf numFmtId="0" fontId="13" fillId="0" borderId="5" xfId="0" applyFont="1" applyBorder="1"/>
    <xf numFmtId="164" fontId="13" fillId="0" borderId="5" xfId="0" applyNumberFormat="1" applyFont="1" applyBorder="1"/>
    <xf numFmtId="0" fontId="13" fillId="6" borderId="5" xfId="0" applyFont="1" applyFill="1" applyBorder="1"/>
    <xf numFmtId="0" fontId="13" fillId="0" borderId="6" xfId="0" applyFont="1" applyBorder="1" applyAlignment="1">
      <alignment horizontal="left"/>
    </xf>
    <xf numFmtId="0" fontId="22" fillId="0" borderId="1" xfId="0" applyFont="1" applyBorder="1"/>
    <xf numFmtId="164" fontId="13" fillId="0" borderId="1" xfId="0" applyNumberFormat="1" applyFont="1" applyBorder="1"/>
    <xf numFmtId="0" fontId="13" fillId="6" borderId="1" xfId="0" applyFont="1" applyFill="1" applyBorder="1"/>
    <xf numFmtId="49" fontId="13" fillId="0" borderId="9" xfId="0" applyNumberFormat="1" applyFont="1" applyBorder="1" applyAlignment="1">
      <alignment horizontal="left"/>
    </xf>
    <xf numFmtId="49" fontId="13" fillId="0" borderId="2" xfId="0" applyNumberFormat="1" applyFont="1" applyBorder="1" applyAlignment="1">
      <alignment horizontal="left"/>
    </xf>
    <xf numFmtId="164" fontId="12" fillId="0" borderId="0" xfId="0" applyNumberFormat="1" applyFont="1"/>
    <xf numFmtId="0" fontId="10" fillId="0" borderId="2" xfId="0" applyFont="1" applyFill="1" applyBorder="1"/>
    <xf numFmtId="164" fontId="13" fillId="8" borderId="12" xfId="0" applyNumberFormat="1" applyFont="1" applyFill="1" applyBorder="1" applyAlignment="1"/>
    <xf numFmtId="164" fontId="11" fillId="8" borderId="12" xfId="0" applyNumberFormat="1" applyFont="1" applyFill="1" applyBorder="1" applyAlignment="1"/>
    <xf numFmtId="164" fontId="10" fillId="8" borderId="12" xfId="0" applyNumberFormat="1" applyFont="1" applyFill="1" applyBorder="1" applyAlignment="1"/>
    <xf numFmtId="164" fontId="13" fillId="0" borderId="12" xfId="0" applyNumberFormat="1" applyFont="1" applyFill="1" applyBorder="1" applyAlignment="1"/>
    <xf numFmtId="164" fontId="13" fillId="6" borderId="12" xfId="0" applyNumberFormat="1" applyFont="1" applyFill="1" applyBorder="1" applyAlignment="1"/>
    <xf numFmtId="164" fontId="10" fillId="6" borderId="12" xfId="0" applyNumberFormat="1" applyFont="1" applyFill="1" applyBorder="1" applyAlignment="1"/>
    <xf numFmtId="164" fontId="11" fillId="0" borderId="12" xfId="0" applyNumberFormat="1" applyFont="1" applyFill="1" applyBorder="1" applyAlignment="1"/>
    <xf numFmtId="164" fontId="10" fillId="9" borderId="3" xfId="0" applyNumberFormat="1" applyFont="1" applyFill="1" applyBorder="1"/>
    <xf numFmtId="164" fontId="6" fillId="8" borderId="12" xfId="0" applyNumberFormat="1" applyFont="1" applyFill="1" applyBorder="1"/>
    <xf numFmtId="164" fontId="2" fillId="0" borderId="12" xfId="0" applyNumberFormat="1" applyFont="1" applyFill="1" applyBorder="1"/>
    <xf numFmtId="164" fontId="10" fillId="10" borderId="3" xfId="0" applyNumberFormat="1" applyFont="1" applyFill="1" applyBorder="1"/>
    <xf numFmtId="164" fontId="12" fillId="0" borderId="4" xfId="0" applyNumberFormat="1" applyFont="1" applyFill="1" applyBorder="1" applyAlignment="1"/>
    <xf numFmtId="164" fontId="12" fillId="6" borderId="3" xfId="0" applyNumberFormat="1" applyFont="1" applyFill="1" applyBorder="1" applyAlignment="1"/>
    <xf numFmtId="0" fontId="0" fillId="8" borderId="0" xfId="0" applyFill="1"/>
    <xf numFmtId="0" fontId="6" fillId="8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7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7" fillId="6" borderId="3" xfId="0" applyFont="1" applyFill="1" applyBorder="1" applyAlignment="1">
      <alignment horizontal="left"/>
    </xf>
    <xf numFmtId="0" fontId="5" fillId="0" borderId="2" xfId="0" applyFont="1" applyBorder="1"/>
    <xf numFmtId="0" fontId="5" fillId="6" borderId="2" xfId="0" applyFont="1" applyFill="1" applyBorder="1"/>
    <xf numFmtId="164" fontId="5" fillId="0" borderId="3" xfId="0" applyNumberFormat="1" applyFont="1" applyBorder="1"/>
    <xf numFmtId="164" fontId="2" fillId="0" borderId="12" xfId="0" applyNumberFormat="1" applyFont="1" applyBorder="1"/>
    <xf numFmtId="164" fontId="0" fillId="0" borderId="12" xfId="0" applyNumberFormat="1" applyBorder="1"/>
    <xf numFmtId="164" fontId="0" fillId="0" borderId="3" xfId="0" applyNumberFormat="1" applyBorder="1" applyAlignment="1">
      <alignment horizontal="center"/>
    </xf>
    <xf numFmtId="164" fontId="0" fillId="0" borderId="12" xfId="0" applyNumberFormat="1" applyBorder="1" applyAlignment="1">
      <alignment wrapText="1"/>
    </xf>
    <xf numFmtId="164" fontId="0" fillId="6" borderId="12" xfId="0" applyNumberFormat="1" applyFill="1" applyBorder="1"/>
    <xf numFmtId="164" fontId="0" fillId="0" borderId="14" xfId="0" applyNumberFormat="1" applyBorder="1"/>
    <xf numFmtId="0" fontId="5" fillId="0" borderId="0" xfId="0" applyFont="1"/>
    <xf numFmtId="164" fontId="13" fillId="0" borderId="11" xfId="0" applyNumberFormat="1" applyFont="1" applyBorder="1" applyAlignment="1">
      <alignment horizontal="center"/>
    </xf>
    <xf numFmtId="164" fontId="10" fillId="0" borderId="12" xfId="0" applyNumberFormat="1" applyFont="1" applyBorder="1"/>
    <xf numFmtId="164" fontId="10" fillId="6" borderId="12" xfId="0" applyNumberFormat="1" applyFont="1" applyFill="1" applyBorder="1"/>
    <xf numFmtId="164" fontId="10" fillId="0" borderId="14" xfId="0" applyNumberFormat="1" applyFont="1" applyBorder="1"/>
    <xf numFmtId="0" fontId="2" fillId="0" borderId="16" xfId="0" applyFont="1" applyBorder="1" applyAlignment="1">
      <alignment horizontal="left"/>
    </xf>
    <xf numFmtId="0" fontId="2" fillId="0" borderId="17" xfId="0" applyFont="1" applyBorder="1"/>
    <xf numFmtId="164" fontId="2" fillId="0" borderId="17" xfId="0" applyNumberFormat="1" applyFont="1" applyBorder="1"/>
    <xf numFmtId="0" fontId="2" fillId="6" borderId="17" xfId="0" applyFont="1" applyFill="1" applyBorder="1"/>
    <xf numFmtId="0" fontId="13" fillId="0" borderId="2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4" xfId="0" applyFont="1" applyBorder="1"/>
    <xf numFmtId="164" fontId="13" fillId="0" borderId="4" xfId="0" applyNumberFormat="1" applyFont="1" applyBorder="1"/>
    <xf numFmtId="0" fontId="13" fillId="6" borderId="4" xfId="0" applyFont="1" applyFill="1" applyBorder="1"/>
    <xf numFmtId="164" fontId="13" fillId="0" borderId="14" xfId="0" applyNumberFormat="1" applyFont="1" applyBorder="1"/>
    <xf numFmtId="164" fontId="13" fillId="0" borderId="15" xfId="0" applyNumberFormat="1" applyFont="1" applyBorder="1"/>
    <xf numFmtId="164" fontId="10" fillId="0" borderId="1" xfId="0" applyNumberFormat="1" applyFont="1" applyBorder="1"/>
    <xf numFmtId="3" fontId="16" fillId="0" borderId="3" xfId="1" applyNumberFormat="1" applyFont="1" applyFill="1" applyBorder="1" applyAlignment="1">
      <alignment horizontal="right"/>
    </xf>
    <xf numFmtId="0" fontId="2" fillId="0" borderId="21" xfId="0" quotePrefix="1" applyFont="1" applyBorder="1" applyAlignment="1">
      <alignment horizontal="center"/>
    </xf>
    <xf numFmtId="0" fontId="8" fillId="0" borderId="22" xfId="0" applyFont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164" fontId="8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center" wrapText="1"/>
    </xf>
    <xf numFmtId="49" fontId="8" fillId="6" borderId="22" xfId="0" applyNumberFormat="1" applyFont="1" applyFill="1" applyBorder="1" applyAlignment="1">
      <alignment horizontal="center" wrapText="1"/>
    </xf>
    <xf numFmtId="164" fontId="2" fillId="0" borderId="22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 wrapText="1"/>
    </xf>
    <xf numFmtId="164" fontId="2" fillId="0" borderId="22" xfId="0" applyNumberFormat="1" applyFont="1" applyFill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6" fontId="2" fillId="0" borderId="25" xfId="0" applyNumberFormat="1" applyFont="1" applyBorder="1" applyAlignment="1">
      <alignment horizontal="center"/>
    </xf>
    <xf numFmtId="166" fontId="2" fillId="6" borderId="25" xfId="0" applyNumberFormat="1" applyFont="1" applyFill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0" fontId="5" fillId="0" borderId="4" xfId="0" applyFont="1" applyFill="1" applyBorder="1"/>
    <xf numFmtId="0" fontId="9" fillId="6" borderId="4" xfId="0" applyFont="1" applyFill="1" applyBorder="1"/>
    <xf numFmtId="164" fontId="5" fillId="0" borderId="4" xfId="0" applyNumberFormat="1" applyFont="1" applyBorder="1"/>
    <xf numFmtId="0" fontId="23" fillId="0" borderId="27" xfId="0" applyFont="1" applyBorder="1" applyAlignment="1"/>
    <xf numFmtId="0" fontId="23" fillId="0" borderId="28" xfId="0" applyFont="1" applyBorder="1" applyAlignment="1"/>
    <xf numFmtId="0" fontId="2" fillId="0" borderId="29" xfId="0" applyNumberFormat="1" applyFont="1" applyFill="1" applyBorder="1" applyAlignment="1"/>
    <xf numFmtId="0" fontId="2" fillId="0" borderId="20" xfId="0" applyNumberFormat="1" applyFont="1" applyFill="1" applyBorder="1" applyAlignment="1"/>
    <xf numFmtId="164" fontId="2" fillId="0" borderId="20" xfId="0" applyNumberFormat="1" applyFont="1" applyFill="1" applyBorder="1" applyAlignment="1"/>
    <xf numFmtId="4" fontId="2" fillId="0" borderId="20" xfId="0" applyNumberFormat="1" applyFont="1" applyBorder="1" applyAlignment="1"/>
    <xf numFmtId="4" fontId="2" fillId="2" borderId="30" xfId="0" applyNumberFormat="1" applyFont="1" applyFill="1" applyBorder="1"/>
    <xf numFmtId="4" fontId="2" fillId="0" borderId="31" xfId="0" applyNumberFormat="1" applyFont="1" applyBorder="1"/>
    <xf numFmtId="4" fontId="2" fillId="2" borderId="31" xfId="0" applyNumberFormat="1" applyFont="1" applyFill="1" applyBorder="1"/>
    <xf numFmtId="4" fontId="2" fillId="6" borderId="31" xfId="0" applyNumberFormat="1" applyFont="1" applyFill="1" applyBorder="1"/>
    <xf numFmtId="4" fontId="2" fillId="0" borderId="28" xfId="0" applyNumberFormat="1" applyFont="1" applyBorder="1"/>
    <xf numFmtId="0" fontId="2" fillId="2" borderId="24" xfId="0" applyNumberFormat="1" applyFont="1" applyFill="1" applyBorder="1" applyAlignment="1">
      <alignment horizontal="left"/>
    </xf>
    <xf numFmtId="0" fontId="2" fillId="2" borderId="25" xfId="0" applyNumberFormat="1" applyFont="1" applyFill="1" applyBorder="1" applyAlignment="1"/>
    <xf numFmtId="164" fontId="2" fillId="2" borderId="25" xfId="0" applyNumberFormat="1" applyFont="1" applyFill="1" applyBorder="1" applyAlignment="1"/>
    <xf numFmtId="4" fontId="2" fillId="2" borderId="25" xfId="0" applyNumberFormat="1" applyFont="1" applyFill="1" applyBorder="1"/>
    <xf numFmtId="4" fontId="2" fillId="2" borderId="26" xfId="0" applyNumberFormat="1" applyFont="1" applyFill="1" applyBorder="1"/>
    <xf numFmtId="4" fontId="2" fillId="6" borderId="12" xfId="0" applyNumberFormat="1" applyFont="1" applyFill="1" applyBorder="1"/>
    <xf numFmtId="0" fontId="2" fillId="0" borderId="21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0" fontId="16" fillId="0" borderId="22" xfId="1" applyFont="1" applyFill="1" applyBorder="1" applyAlignment="1">
      <alignment horizontal="center" vertical="center" wrapText="1"/>
    </xf>
    <xf numFmtId="0" fontId="16" fillId="0" borderId="22" xfId="1" applyNumberFormat="1" applyFont="1" applyFill="1" applyBorder="1" applyAlignment="1" applyProtection="1">
      <alignment horizontal="center" vertical="center" wrapText="1"/>
    </xf>
    <xf numFmtId="0" fontId="16" fillId="0" borderId="22" xfId="1" applyNumberFormat="1" applyFont="1" applyFill="1" applyBorder="1" applyAlignment="1" applyProtection="1">
      <alignment horizontal="center"/>
    </xf>
    <xf numFmtId="0" fontId="16" fillId="0" borderId="22" xfId="1" applyNumberFormat="1" applyFont="1" applyFill="1" applyBorder="1" applyAlignment="1" applyProtection="1">
      <alignment horizontal="center" wrapText="1"/>
    </xf>
    <xf numFmtId="0" fontId="2" fillId="0" borderId="22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18" fillId="0" borderId="30" xfId="1" applyNumberFormat="1" applyFont="1" applyFill="1" applyBorder="1" applyAlignment="1" applyProtection="1"/>
    <xf numFmtId="4" fontId="18" fillId="0" borderId="28" xfId="1" applyNumberFormat="1" applyFont="1" applyFill="1" applyBorder="1" applyAlignment="1" applyProtection="1"/>
    <xf numFmtId="3" fontId="16" fillId="0" borderId="25" xfId="1" quotePrefix="1" applyNumberFormat="1" applyFont="1" applyFill="1" applyBorder="1" applyAlignment="1">
      <alignment horizontal="right"/>
    </xf>
    <xf numFmtId="3" fontId="16" fillId="0" borderId="25" xfId="1" applyNumberFormat="1" applyFont="1" applyFill="1" applyBorder="1" applyAlignment="1" applyProtection="1">
      <alignment wrapText="1"/>
    </xf>
    <xf numFmtId="3" fontId="16" fillId="0" borderId="25" xfId="1" applyNumberFormat="1" applyFont="1" applyFill="1" applyBorder="1" applyAlignment="1" applyProtection="1">
      <alignment horizontal="right" wrapText="1"/>
    </xf>
    <xf numFmtId="3" fontId="18" fillId="0" borderId="25" xfId="1" applyNumberFormat="1" applyFont="1" applyFill="1" applyBorder="1" applyAlignment="1" applyProtection="1"/>
    <xf numFmtId="4" fontId="18" fillId="0" borderId="25" xfId="1" applyNumberFormat="1" applyFont="1" applyFill="1" applyBorder="1" applyAlignment="1" applyProtection="1"/>
    <xf numFmtId="4" fontId="18" fillId="0" borderId="26" xfId="1" applyNumberFormat="1" applyFont="1" applyFill="1" applyBorder="1" applyAlignment="1" applyProtection="1"/>
    <xf numFmtId="0" fontId="2" fillId="0" borderId="4" xfId="0" applyNumberFormat="1" applyFont="1" applyBorder="1" applyAlignment="1">
      <alignment horizontal="center"/>
    </xf>
    <xf numFmtId="4" fontId="18" fillId="0" borderId="31" xfId="1" applyNumberFormat="1" applyFont="1" applyFill="1" applyBorder="1" applyAlignment="1" applyProtection="1"/>
    <xf numFmtId="3" fontId="16" fillId="0" borderId="32" xfId="1" applyNumberFormat="1" applyFont="1" applyFill="1" applyBorder="1" applyAlignment="1">
      <alignment horizontal="right"/>
    </xf>
    <xf numFmtId="3" fontId="16" fillId="0" borderId="25" xfId="1" applyNumberFormat="1" applyFont="1" applyFill="1" applyBorder="1" applyAlignment="1">
      <alignment horizontal="right"/>
    </xf>
    <xf numFmtId="0" fontId="18" fillId="0" borderId="25" xfId="1" applyNumberFormat="1" applyFont="1" applyFill="1" applyBorder="1" applyAlignment="1" applyProtection="1"/>
    <xf numFmtId="0" fontId="16" fillId="0" borderId="22" xfId="1" applyFont="1" applyFill="1" applyBorder="1" applyAlignment="1">
      <alignment vertical="center" wrapText="1"/>
    </xf>
    <xf numFmtId="3" fontId="18" fillId="0" borderId="0" xfId="1" applyNumberFormat="1" applyFont="1" applyFill="1" applyBorder="1" applyAlignment="1" applyProtection="1"/>
    <xf numFmtId="164" fontId="16" fillId="0" borderId="30" xfId="1" applyNumberFormat="1" applyFont="1" applyFill="1" applyBorder="1" applyAlignment="1">
      <alignment horizontal="right"/>
    </xf>
    <xf numFmtId="164" fontId="16" fillId="0" borderId="31" xfId="1" applyNumberFormat="1" applyFont="1" applyFill="1" applyBorder="1" applyAlignment="1"/>
    <xf numFmtId="4" fontId="16" fillId="0" borderId="28" xfId="1" applyNumberFormat="1" applyFont="1" applyFill="1" applyBorder="1" applyAlignment="1" applyProtection="1">
      <alignment horizontal="right" wrapText="1"/>
    </xf>
    <xf numFmtId="3" fontId="16" fillId="0" borderId="25" xfId="1" applyNumberFormat="1" applyFont="1" applyFill="1" applyBorder="1" applyAlignment="1"/>
    <xf numFmtId="164" fontId="16" fillId="0" borderId="25" xfId="1" applyNumberFormat="1" applyFont="1" applyFill="1" applyBorder="1" applyAlignment="1">
      <alignment horizontal="right"/>
    </xf>
    <xf numFmtId="164" fontId="16" fillId="0" borderId="26" xfId="1" applyNumberFormat="1" applyFont="1" applyFill="1" applyBorder="1" applyAlignment="1">
      <alignment horizontal="right"/>
    </xf>
    <xf numFmtId="164" fontId="16" fillId="0" borderId="12" xfId="1" applyNumberFormat="1" applyFont="1" applyFill="1" applyBorder="1" applyAlignment="1"/>
    <xf numFmtId="4" fontId="16" fillId="0" borderId="14" xfId="1" applyNumberFormat="1" applyFont="1" applyFill="1" applyBorder="1" applyAlignment="1" applyProtection="1">
      <alignment horizontal="right" wrapText="1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2" xfId="0" quotePrefix="1" applyFont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164" fontId="11" fillId="0" borderId="22" xfId="0" applyNumberFormat="1" applyFont="1" applyFill="1" applyBorder="1" applyAlignment="1">
      <alignment horizontal="center"/>
    </xf>
    <xf numFmtId="164" fontId="11" fillId="0" borderId="22" xfId="0" applyNumberFormat="1" applyFont="1" applyFill="1" applyBorder="1" applyAlignment="1">
      <alignment horizontal="center" wrapText="1"/>
    </xf>
    <xf numFmtId="0" fontId="13" fillId="6" borderId="22" xfId="0" applyFont="1" applyFill="1" applyBorder="1" applyAlignment="1">
      <alignment horizontal="center" wrapText="1"/>
    </xf>
    <xf numFmtId="164" fontId="13" fillId="0" borderId="22" xfId="0" applyNumberFormat="1" applyFont="1" applyBorder="1" applyAlignment="1">
      <alignment horizontal="center"/>
    </xf>
    <xf numFmtId="164" fontId="13" fillId="0" borderId="23" xfId="0" applyNumberFormat="1" applyFont="1" applyBorder="1" applyAlignment="1">
      <alignment horizontal="center"/>
    </xf>
    <xf numFmtId="0" fontId="12" fillId="0" borderId="16" xfId="0" applyFont="1" applyBorder="1"/>
    <xf numFmtId="0" fontId="10" fillId="0" borderId="17" xfId="0" applyFont="1" applyBorder="1" applyAlignment="1">
      <alignment horizontal="center"/>
    </xf>
    <xf numFmtId="0" fontId="10" fillId="0" borderId="17" xfId="0" applyFont="1" applyFill="1" applyBorder="1" applyAlignment="1">
      <alignment horizontal="left"/>
    </xf>
    <xf numFmtId="0" fontId="10" fillId="0" borderId="17" xfId="0" applyFont="1" applyFill="1" applyBorder="1" applyAlignment="1"/>
    <xf numFmtId="164" fontId="10" fillId="0" borderId="17" xfId="0" applyNumberFormat="1" applyFont="1" applyFill="1" applyBorder="1" applyAlignment="1"/>
    <xf numFmtId="164" fontId="10" fillId="0" borderId="17" xfId="0" applyNumberFormat="1" applyFont="1" applyBorder="1"/>
    <xf numFmtId="164" fontId="12" fillId="0" borderId="17" xfId="0" applyNumberFormat="1" applyFont="1" applyFill="1" applyBorder="1" applyAlignment="1"/>
    <xf numFmtId="164" fontId="0" fillId="0" borderId="17" xfId="0" applyNumberFormat="1" applyBorder="1"/>
    <xf numFmtId="164" fontId="10" fillId="0" borderId="19" xfId="0" applyNumberFormat="1" applyFont="1" applyBorder="1"/>
    <xf numFmtId="0" fontId="10" fillId="8" borderId="24" xfId="0" applyFont="1" applyFill="1" applyBorder="1"/>
    <xf numFmtId="0" fontId="10" fillId="8" borderId="25" xfId="0" applyFont="1" applyFill="1" applyBorder="1" applyAlignment="1">
      <alignment horizontal="center"/>
    </xf>
    <xf numFmtId="0" fontId="13" fillId="8" borderId="25" xfId="0" applyFont="1" applyFill="1" applyBorder="1" applyAlignment="1">
      <alignment horizontal="left"/>
    </xf>
    <xf numFmtId="0" fontId="13" fillId="8" borderId="25" xfId="0" applyFont="1" applyFill="1" applyBorder="1" applyAlignment="1"/>
    <xf numFmtId="164" fontId="13" fillId="8" borderId="25" xfId="0" applyNumberFormat="1" applyFont="1" applyFill="1" applyBorder="1" applyAlignment="1"/>
    <xf numFmtId="164" fontId="13" fillId="8" borderId="26" xfId="0" applyNumberFormat="1" applyFont="1" applyFill="1" applyBorder="1" applyAlignment="1"/>
    <xf numFmtId="0" fontId="24" fillId="0" borderId="0" xfId="2" applyFont="1" applyFill="1" applyAlignment="1">
      <alignment vertical="center" wrapText="1"/>
    </xf>
    <xf numFmtId="0" fontId="25" fillId="0" borderId="0" xfId="2" applyFont="1" applyFill="1" applyAlignment="1">
      <alignment vertical="center" wrapText="1"/>
    </xf>
    <xf numFmtId="0" fontId="26" fillId="0" borderId="0" xfId="3" applyFill="1"/>
    <xf numFmtId="4" fontId="26" fillId="0" borderId="0" xfId="3" applyNumberFormat="1" applyFill="1"/>
    <xf numFmtId="0" fontId="27" fillId="0" borderId="24" xfId="3" applyFont="1" applyFill="1" applyBorder="1" applyAlignment="1">
      <alignment horizontal="center"/>
    </xf>
    <xf numFmtId="0" fontId="27" fillId="0" borderId="33" xfId="3" applyFont="1" applyFill="1" applyBorder="1" applyAlignment="1">
      <alignment horizontal="center"/>
    </xf>
    <xf numFmtId="4" fontId="27" fillId="0" borderId="25" xfId="3" applyNumberFormat="1" applyFont="1" applyFill="1" applyBorder="1" applyAlignment="1">
      <alignment horizontal="center" wrapText="1"/>
    </xf>
    <xf numFmtId="0" fontId="27" fillId="0" borderId="10" xfId="3" applyFont="1" applyFill="1" applyBorder="1" applyAlignment="1">
      <alignment horizontal="center"/>
    </xf>
    <xf numFmtId="0" fontId="27" fillId="0" borderId="28" xfId="3" applyFont="1" applyFill="1" applyBorder="1" applyAlignment="1">
      <alignment horizontal="center"/>
    </xf>
    <xf numFmtId="4" fontId="27" fillId="0" borderId="4" xfId="3" applyNumberFormat="1" applyFont="1" applyFill="1" applyBorder="1" applyAlignment="1">
      <alignment horizontal="center"/>
    </xf>
    <xf numFmtId="0" fontId="27" fillId="0" borderId="6" xfId="3" applyNumberFormat="1" applyFont="1" applyFill="1" applyBorder="1"/>
    <xf numFmtId="0" fontId="27" fillId="0" borderId="34" xfId="3" applyNumberFormat="1" applyFont="1" applyFill="1" applyBorder="1"/>
    <xf numFmtId="4" fontId="27" fillId="0" borderId="1" xfId="3" applyNumberFormat="1" applyFont="1" applyFill="1" applyBorder="1" applyAlignment="1">
      <alignment horizontal="right"/>
    </xf>
    <xf numFmtId="0" fontId="27" fillId="0" borderId="2" xfId="3" applyNumberFormat="1" applyFont="1" applyFill="1" applyBorder="1"/>
    <xf numFmtId="4" fontId="27" fillId="0" borderId="3" xfId="3" applyNumberFormat="1" applyFont="1" applyFill="1" applyBorder="1" applyAlignment="1">
      <alignment horizontal="right"/>
    </xf>
    <xf numFmtId="0" fontId="27" fillId="0" borderId="0" xfId="3" applyNumberFormat="1" applyFont="1" applyFill="1" applyBorder="1"/>
    <xf numFmtId="4" fontId="27" fillId="0" borderId="0" xfId="3" applyNumberFormat="1" applyFont="1" applyFill="1" applyBorder="1" applyAlignment="1">
      <alignment horizontal="right"/>
    </xf>
    <xf numFmtId="0" fontId="26" fillId="0" borderId="0" xfId="3" applyNumberFormat="1" applyFont="1" applyFill="1" applyBorder="1" applyAlignment="1">
      <alignment horizontal="left"/>
    </xf>
    <xf numFmtId="4" fontId="26" fillId="0" borderId="0" xfId="3" applyNumberFormat="1" applyFont="1" applyFill="1" applyBorder="1" applyAlignment="1">
      <alignment horizontal="left"/>
    </xf>
    <xf numFmtId="0" fontId="27" fillId="0" borderId="21" xfId="3" applyNumberFormat="1" applyFont="1" applyFill="1" applyBorder="1"/>
    <xf numFmtId="0" fontId="27" fillId="0" borderId="35" xfId="3" applyNumberFormat="1" applyFont="1" applyFill="1" applyBorder="1"/>
    <xf numFmtId="4" fontId="27" fillId="0" borderId="22" xfId="3" applyNumberFormat="1" applyFont="1" applyFill="1" applyBorder="1" applyAlignment="1">
      <alignment horizontal="right"/>
    </xf>
    <xf numFmtId="0" fontId="27" fillId="0" borderId="24" xfId="3" applyNumberFormat="1" applyFont="1" applyFill="1" applyBorder="1"/>
    <xf numFmtId="0" fontId="27" fillId="0" borderId="25" xfId="3" applyNumberFormat="1" applyFont="1" applyFill="1" applyBorder="1"/>
    <xf numFmtId="4" fontId="27" fillId="0" borderId="25" xfId="3" applyNumberFormat="1" applyFont="1" applyFill="1" applyBorder="1" applyAlignment="1">
      <alignment horizontal="right"/>
    </xf>
    <xf numFmtId="4" fontId="27" fillId="0" borderId="26" xfId="3" applyNumberFormat="1" applyFont="1" applyFill="1" applyBorder="1" applyAlignment="1">
      <alignment horizontal="right"/>
    </xf>
    <xf numFmtId="0" fontId="27" fillId="0" borderId="3" xfId="3" applyNumberFormat="1" applyFont="1" applyFill="1" applyBorder="1"/>
    <xf numFmtId="4" fontId="27" fillId="0" borderId="12" xfId="3" applyNumberFormat="1" applyFont="1" applyFill="1" applyBorder="1" applyAlignment="1">
      <alignment horizontal="right"/>
    </xf>
    <xf numFmtId="0" fontId="28" fillId="0" borderId="10" xfId="3" applyNumberFormat="1" applyFont="1" applyFill="1" applyBorder="1" applyAlignment="1">
      <alignment horizontal="left"/>
    </xf>
    <xf numFmtId="0" fontId="26" fillId="0" borderId="4" xfId="3" applyNumberFormat="1" applyFont="1" applyFill="1" applyBorder="1" applyAlignment="1">
      <alignment horizontal="left"/>
    </xf>
    <xf numFmtId="4" fontId="26" fillId="0" borderId="4" xfId="3" applyNumberFormat="1" applyFont="1" applyFill="1" applyBorder="1" applyAlignment="1">
      <alignment horizontal="left"/>
    </xf>
    <xf numFmtId="4" fontId="28" fillId="0" borderId="4" xfId="3" applyNumberFormat="1" applyFont="1" applyFill="1" applyBorder="1" applyAlignment="1">
      <alignment horizontal="right"/>
    </xf>
    <xf numFmtId="4" fontId="28" fillId="0" borderId="14" xfId="3" applyNumberFormat="1" applyFont="1" applyFill="1" applyBorder="1" applyAlignment="1">
      <alignment horizontal="right"/>
    </xf>
    <xf numFmtId="4" fontId="27" fillId="0" borderId="26" xfId="3" applyNumberFormat="1" applyFont="1" applyFill="1" applyBorder="1" applyAlignment="1">
      <alignment horizontal="center" wrapText="1"/>
    </xf>
    <xf numFmtId="4" fontId="27" fillId="0" borderId="14" xfId="3" applyNumberFormat="1" applyFont="1" applyFill="1" applyBorder="1" applyAlignment="1">
      <alignment horizontal="center"/>
    </xf>
    <xf numFmtId="4" fontId="27" fillId="0" borderId="11" xfId="3" applyNumberFormat="1" applyFont="1" applyFill="1" applyBorder="1" applyAlignment="1">
      <alignment horizontal="right"/>
    </xf>
    <xf numFmtId="3" fontId="17" fillId="0" borderId="2" xfId="1" quotePrefix="1" applyNumberFormat="1" applyFont="1" applyFill="1" applyBorder="1" applyAlignment="1">
      <alignment horizontal="left"/>
    </xf>
    <xf numFmtId="3" fontId="17" fillId="0" borderId="3" xfId="1" quotePrefix="1" applyNumberFormat="1" applyFont="1" applyFill="1" applyBorder="1" applyAlignment="1">
      <alignment horizontal="left"/>
    </xf>
    <xf numFmtId="3" fontId="16" fillId="0" borderId="3" xfId="1" applyNumberFormat="1" applyFont="1" applyFill="1" applyBorder="1" applyAlignment="1">
      <alignment horizontal="center"/>
    </xf>
    <xf numFmtId="0" fontId="16" fillId="0" borderId="22" xfId="1" applyFont="1" applyFill="1" applyBorder="1" applyAlignment="1">
      <alignment horizontal="center" vertical="center" wrapText="1"/>
    </xf>
    <xf numFmtId="3" fontId="17" fillId="0" borderId="24" xfId="1" applyNumberFormat="1" applyFont="1" applyFill="1" applyBorder="1" applyAlignment="1" applyProtection="1">
      <alignment horizontal="left" wrapText="1"/>
    </xf>
    <xf numFmtId="0" fontId="0" fillId="0" borderId="25" xfId="0" applyBorder="1"/>
    <xf numFmtId="3" fontId="16" fillId="0" borderId="25" xfId="1" applyNumberFormat="1" applyFont="1" applyFill="1" applyBorder="1" applyAlignment="1">
      <alignment horizontal="center"/>
    </xf>
    <xf numFmtId="3" fontId="17" fillId="0" borderId="2" xfId="1" applyNumberFormat="1" applyFont="1" applyFill="1" applyBorder="1" applyAlignment="1" applyProtection="1">
      <alignment horizontal="left" wrapText="1"/>
    </xf>
    <xf numFmtId="3" fontId="17" fillId="0" borderId="3" xfId="1" applyNumberFormat="1" applyFont="1" applyFill="1" applyBorder="1" applyAlignment="1" applyProtection="1">
      <alignment horizontal="left" wrapText="1"/>
    </xf>
    <xf numFmtId="3" fontId="16" fillId="0" borderId="24" xfId="1" applyNumberFormat="1" applyFont="1" applyFill="1" applyBorder="1" applyAlignment="1" applyProtection="1">
      <alignment horizontal="left" wrapText="1"/>
    </xf>
    <xf numFmtId="3" fontId="16" fillId="0" borderId="25" xfId="1" applyNumberFormat="1" applyFont="1" applyFill="1" applyBorder="1" applyAlignment="1" applyProtection="1">
      <alignment horizontal="left" wrapText="1"/>
    </xf>
    <xf numFmtId="3" fontId="16" fillId="0" borderId="25" xfId="1" applyNumberFormat="1" applyFont="1" applyFill="1" applyBorder="1" applyAlignment="1" applyProtection="1">
      <alignment horizontal="center" wrapText="1"/>
    </xf>
    <xf numFmtId="3" fontId="17" fillId="0" borderId="2" xfId="1" applyNumberFormat="1" applyFont="1" applyFill="1" applyBorder="1" applyAlignment="1">
      <alignment horizontal="left"/>
    </xf>
    <xf numFmtId="3" fontId="17" fillId="0" borderId="3" xfId="1" applyNumberFormat="1" applyFont="1" applyFill="1" applyBorder="1" applyAlignment="1">
      <alignment horizontal="left"/>
    </xf>
    <xf numFmtId="3" fontId="16" fillId="0" borderId="3" xfId="1" applyNumberFormat="1" applyFont="1" applyFill="1" applyBorder="1" applyAlignment="1">
      <alignment horizontal="right"/>
    </xf>
    <xf numFmtId="3" fontId="17" fillId="0" borderId="2" xfId="1" quotePrefix="1" applyNumberFormat="1" applyFont="1" applyFill="1" applyBorder="1" applyAlignment="1" applyProtection="1">
      <alignment horizontal="left" wrapText="1"/>
    </xf>
    <xf numFmtId="3" fontId="17" fillId="0" borderId="3" xfId="1" quotePrefix="1" applyNumberFormat="1" applyFont="1" applyFill="1" applyBorder="1" applyAlignment="1" applyProtection="1">
      <alignment horizontal="left" wrapText="1"/>
    </xf>
    <xf numFmtId="3" fontId="17" fillId="0" borderId="10" xfId="1" quotePrefix="1" applyNumberFormat="1" applyFont="1" applyFill="1" applyBorder="1" applyAlignment="1" applyProtection="1">
      <alignment horizontal="left" wrapText="1"/>
    </xf>
    <xf numFmtId="3" fontId="17" fillId="0" borderId="4" xfId="1" quotePrefix="1" applyNumberFormat="1" applyFont="1" applyFill="1" applyBorder="1" applyAlignment="1" applyProtection="1">
      <alignment horizontal="left" wrapText="1"/>
    </xf>
    <xf numFmtId="3" fontId="16" fillId="0" borderId="4" xfId="1" applyNumberFormat="1" applyFont="1" applyFill="1" applyBorder="1" applyAlignment="1" applyProtection="1">
      <alignment horizontal="center" wrapText="1"/>
    </xf>
    <xf numFmtId="3" fontId="16" fillId="0" borderId="0" xfId="1" applyNumberFormat="1" applyFont="1" applyFill="1" applyBorder="1" applyAlignment="1" applyProtection="1">
      <alignment horizontal="center" vertical="center" wrapText="1"/>
    </xf>
    <xf numFmtId="3" fontId="18" fillId="0" borderId="0" xfId="1" applyNumberFormat="1" applyFont="1" applyFill="1" applyBorder="1" applyAlignment="1" applyProtection="1">
      <alignment horizontal="center" vertical="center" wrapText="1"/>
    </xf>
    <xf numFmtId="3" fontId="18" fillId="0" borderId="0" xfId="1" applyNumberFormat="1" applyFont="1" applyFill="1" applyBorder="1" applyAlignment="1" applyProtection="1"/>
    <xf numFmtId="3" fontId="16" fillId="0" borderId="4" xfId="1" applyNumberFormat="1" applyFont="1" applyFill="1" applyBorder="1" applyAlignment="1">
      <alignment horizontal="center"/>
    </xf>
    <xf numFmtId="3" fontId="16" fillId="0" borderId="10" xfId="1" applyNumberFormat="1" applyFont="1" applyFill="1" applyBorder="1" applyAlignment="1" applyProtection="1">
      <alignment horizontal="left" wrapText="1"/>
    </xf>
    <xf numFmtId="3" fontId="16" fillId="0" borderId="4" xfId="1" applyNumberFormat="1" applyFont="1" applyFill="1" applyBorder="1" applyAlignment="1" applyProtection="1">
      <alignment horizontal="left" wrapText="1"/>
    </xf>
    <xf numFmtId="3" fontId="16" fillId="0" borderId="0" xfId="1" quotePrefix="1" applyNumberFormat="1" applyFont="1" applyFill="1" applyBorder="1" applyAlignment="1" applyProtection="1">
      <alignment horizontal="center" vertical="center" wrapText="1"/>
    </xf>
    <xf numFmtId="3" fontId="17" fillId="0" borderId="25" xfId="1" applyNumberFormat="1" applyFont="1" applyFill="1" applyBorder="1" applyAlignment="1" applyProtection="1">
      <alignment horizontal="left" wrapText="1"/>
    </xf>
  </cellXfs>
  <cellStyles count="4">
    <cellStyle name="Normalno" xfId="0" builtinId="0"/>
    <cellStyle name="Obično 2" xfId="1"/>
    <cellStyle name="Obično 3" xfId="2"/>
    <cellStyle name="Obično 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6"/>
  <sheetViews>
    <sheetView tabSelected="1" workbookViewId="0">
      <selection activeCell="B4" sqref="B4"/>
    </sheetView>
  </sheetViews>
  <sheetFormatPr defaultColWidth="9.140625" defaultRowHeight="12.75"/>
  <cols>
    <col min="1" max="1" width="5.140625" style="2" customWidth="1"/>
    <col min="2" max="2" width="66.42578125" style="2" customWidth="1"/>
    <col min="3" max="3" width="16" style="2" hidden="1" customWidth="1"/>
    <col min="4" max="4" width="16" style="24" hidden="1" customWidth="1"/>
    <col min="5" max="7" width="13" style="2" hidden="1" customWidth="1"/>
    <col min="8" max="8" width="14.5703125" style="2" hidden="1" customWidth="1"/>
    <col min="9" max="9" width="13" style="2" hidden="1" customWidth="1"/>
    <col min="10" max="10" width="13" style="36" hidden="1" customWidth="1"/>
    <col min="11" max="11" width="14.42578125" style="36" hidden="1" customWidth="1"/>
    <col min="12" max="13" width="11.7109375" style="36" hidden="1" customWidth="1"/>
    <col min="14" max="15" width="14" style="36" hidden="1" customWidth="1"/>
    <col min="16" max="16" width="14" style="36" customWidth="1"/>
    <col min="17" max="17" width="14.5703125" style="36" customWidth="1"/>
    <col min="18" max="18" width="14.28515625" style="36" customWidth="1"/>
    <col min="19" max="20" width="14.5703125" style="36" hidden="1" customWidth="1"/>
    <col min="21" max="22" width="18.5703125" style="2" customWidth="1"/>
    <col min="23" max="23" width="15" style="2" customWidth="1"/>
    <col min="24" max="24" width="13.5703125" style="2" customWidth="1"/>
    <col min="25" max="25" width="19" style="2" customWidth="1"/>
    <col min="26" max="16384" width="9.140625" style="2"/>
  </cols>
  <sheetData>
    <row r="1" spans="1:20" ht="18">
      <c r="A1" s="4" t="s">
        <v>275</v>
      </c>
    </row>
    <row r="4" spans="1:20" ht="18">
      <c r="B4" s="4" t="s">
        <v>523</v>
      </c>
    </row>
    <row r="5" spans="1:20" ht="18">
      <c r="B5" s="4" t="s">
        <v>524</v>
      </c>
    </row>
    <row r="6" spans="1:20" ht="18">
      <c r="B6" s="4"/>
    </row>
    <row r="7" spans="1:20" ht="18">
      <c r="A7" s="5" t="s">
        <v>227</v>
      </c>
      <c r="B7" s="4"/>
      <c r="C7" s="13"/>
      <c r="E7" s="13"/>
      <c r="F7" s="13"/>
      <c r="G7" s="13"/>
      <c r="H7" s="13"/>
      <c r="I7" s="13"/>
    </row>
    <row r="8" spans="1:20" ht="18.75" thickBot="1">
      <c r="A8" s="14"/>
      <c r="B8" s="35"/>
    </row>
    <row r="9" spans="1:20" s="165" customFormat="1" ht="13.5" thickBot="1">
      <c r="A9" s="314" t="s">
        <v>117</v>
      </c>
      <c r="B9" s="315" t="s">
        <v>118</v>
      </c>
      <c r="C9" s="316" t="s">
        <v>377</v>
      </c>
      <c r="D9" s="316" t="s">
        <v>378</v>
      </c>
      <c r="E9" s="335"/>
      <c r="F9" s="316" t="s">
        <v>379</v>
      </c>
      <c r="G9" s="316" t="s">
        <v>376</v>
      </c>
      <c r="H9" s="408" t="s">
        <v>380</v>
      </c>
      <c r="I9" s="408"/>
      <c r="J9" s="317" t="s">
        <v>381</v>
      </c>
      <c r="K9" s="317" t="s">
        <v>382</v>
      </c>
      <c r="L9" s="318"/>
      <c r="M9" s="319" t="s">
        <v>383</v>
      </c>
      <c r="N9" s="319" t="s">
        <v>384</v>
      </c>
      <c r="O9" s="320" t="s">
        <v>299</v>
      </c>
      <c r="P9" s="320" t="s">
        <v>375</v>
      </c>
      <c r="Q9" s="320" t="s">
        <v>506</v>
      </c>
      <c r="R9" s="321" t="s">
        <v>507</v>
      </c>
      <c r="S9" s="178" t="s">
        <v>380</v>
      </c>
      <c r="T9" s="179" t="s">
        <v>400</v>
      </c>
    </row>
    <row r="10" spans="1:20" s="167" customFormat="1" ht="12.75" customHeight="1">
      <c r="A10" s="409" t="s">
        <v>385</v>
      </c>
      <c r="B10" s="410"/>
      <c r="C10" s="333">
        <f>C11+C12</f>
        <v>0</v>
      </c>
      <c r="D10" s="333">
        <f>+D11+D12</f>
        <v>848576246</v>
      </c>
      <c r="E10" s="340"/>
      <c r="F10" s="333">
        <f>+F11+F12</f>
        <v>848318379</v>
      </c>
      <c r="G10" s="333">
        <f>G11+G12</f>
        <v>883743435</v>
      </c>
      <c r="H10" s="411">
        <f>+H11+H12</f>
        <v>899427300</v>
      </c>
      <c r="I10" s="411"/>
      <c r="J10" s="333">
        <f>+J11+J12</f>
        <v>870731057</v>
      </c>
      <c r="K10" s="333">
        <f>K11+K12</f>
        <v>848576246</v>
      </c>
      <c r="L10" s="333">
        <f>L11+L12</f>
        <v>0</v>
      </c>
      <c r="M10" s="328">
        <f>SUM(E10/D10*100)</f>
        <v>0</v>
      </c>
      <c r="N10" s="328" t="e">
        <f>SUM(#REF!/E10*100)</f>
        <v>#REF!</v>
      </c>
      <c r="O10" s="333">
        <f>+O11+O12</f>
        <v>848318379</v>
      </c>
      <c r="P10" s="341">
        <f t="shared" ref="P10:S10" si="0">+P11+P12</f>
        <v>13035500</v>
      </c>
      <c r="Q10" s="341">
        <f t="shared" si="0"/>
        <v>10090000</v>
      </c>
      <c r="R10" s="342">
        <f t="shared" si="0"/>
        <v>10232000</v>
      </c>
      <c r="S10" s="337">
        <f t="shared" si="0"/>
        <v>5706530</v>
      </c>
      <c r="T10" s="203">
        <f>SUM(S10/Q10*100)</f>
        <v>56.556293359762144</v>
      </c>
    </row>
    <row r="11" spans="1:20" s="167" customFormat="1" ht="12.75" customHeight="1">
      <c r="A11" s="412" t="s">
        <v>386</v>
      </c>
      <c r="B11" s="413"/>
      <c r="C11" s="277">
        <f>SUM(C44)</f>
        <v>0</v>
      </c>
      <c r="D11" s="277">
        <v>846971246</v>
      </c>
      <c r="E11" s="176"/>
      <c r="F11" s="277">
        <v>847118379</v>
      </c>
      <c r="G11" s="277">
        <v>882533935</v>
      </c>
      <c r="H11" s="407">
        <v>898217800</v>
      </c>
      <c r="I11" s="407"/>
      <c r="J11" s="277">
        <v>869221557</v>
      </c>
      <c r="K11" s="277">
        <v>846971246</v>
      </c>
      <c r="L11" s="170"/>
      <c r="M11" s="166">
        <f t="shared" ref="M11:M16" si="1">SUM(E11/D11*100)</f>
        <v>0</v>
      </c>
      <c r="N11" s="166" t="e">
        <f>SUM(#REF!/E11*100)</f>
        <v>#REF!</v>
      </c>
      <c r="O11" s="277">
        <v>847118379</v>
      </c>
      <c r="P11" s="166">
        <f>SUM(P54)</f>
        <v>13035500</v>
      </c>
      <c r="Q11" s="166">
        <f t="shared" ref="Q11:R11" si="2">SUM(Q54)</f>
        <v>10090000</v>
      </c>
      <c r="R11" s="173">
        <f t="shared" si="2"/>
        <v>10232000</v>
      </c>
      <c r="S11" s="331">
        <f>SUM(S54)</f>
        <v>5706530</v>
      </c>
      <c r="T11" s="203">
        <f t="shared" ref="T11:T14" si="3">SUM(S11/Q11*100)</f>
        <v>56.556293359762144</v>
      </c>
    </row>
    <row r="12" spans="1:20" s="167" customFormat="1" ht="15" customHeight="1">
      <c r="A12" s="405" t="s">
        <v>387</v>
      </c>
      <c r="B12" s="406"/>
      <c r="C12" s="277">
        <f>SUM(C72)</f>
        <v>0</v>
      </c>
      <c r="D12" s="277">
        <v>1605000</v>
      </c>
      <c r="E12" s="277"/>
      <c r="F12" s="277">
        <v>1200000</v>
      </c>
      <c r="G12" s="277">
        <v>1209500</v>
      </c>
      <c r="H12" s="407">
        <v>1209500</v>
      </c>
      <c r="I12" s="407"/>
      <c r="J12" s="277">
        <v>1509500</v>
      </c>
      <c r="K12" s="277">
        <v>1605000</v>
      </c>
      <c r="L12" s="169"/>
      <c r="M12" s="166">
        <f t="shared" si="1"/>
        <v>0</v>
      </c>
      <c r="N12" s="166" t="e">
        <f>SUM(#REF!/E12*100)</f>
        <v>#REF!</v>
      </c>
      <c r="O12" s="277">
        <v>1200000</v>
      </c>
      <c r="P12" s="166">
        <v>0</v>
      </c>
      <c r="Q12" s="166">
        <v>0</v>
      </c>
      <c r="R12" s="173">
        <v>0</v>
      </c>
      <c r="S12" s="331">
        <v>0</v>
      </c>
      <c r="T12" s="203">
        <v>0</v>
      </c>
    </row>
    <row r="13" spans="1:20" s="167" customFormat="1" ht="15" customHeight="1">
      <c r="A13" s="417" t="s">
        <v>388</v>
      </c>
      <c r="B13" s="418"/>
      <c r="C13" s="277">
        <f>+C14+C15</f>
        <v>296000</v>
      </c>
      <c r="D13" s="277">
        <f>+D14+D15</f>
        <v>833230963</v>
      </c>
      <c r="E13" s="277"/>
      <c r="F13" s="176">
        <f>+F14+F15</f>
        <v>829209325</v>
      </c>
      <c r="G13" s="176">
        <f>+G14+G15</f>
        <v>876192907</v>
      </c>
      <c r="H13" s="407">
        <f>+H14+H15</f>
        <v>891826773</v>
      </c>
      <c r="I13" s="407"/>
      <c r="J13" s="419">
        <f>+J14+J15</f>
        <v>889685991</v>
      </c>
      <c r="K13" s="419"/>
      <c r="L13" s="169"/>
      <c r="M13" s="166">
        <f t="shared" si="1"/>
        <v>0</v>
      </c>
      <c r="N13" s="166" t="e">
        <f>SUM(#REF!/E13*100)</f>
        <v>#REF!</v>
      </c>
      <c r="O13" s="176">
        <f>+O14+O15</f>
        <v>829209325</v>
      </c>
      <c r="P13" s="204">
        <f t="shared" ref="P13:S13" si="4">+P14+P15</f>
        <v>13535500</v>
      </c>
      <c r="Q13" s="204">
        <f t="shared" si="4"/>
        <v>10090000</v>
      </c>
      <c r="R13" s="343">
        <f t="shared" si="4"/>
        <v>10232000</v>
      </c>
      <c r="S13" s="338">
        <f t="shared" si="4"/>
        <v>7013000</v>
      </c>
      <c r="T13" s="203">
        <f t="shared" si="3"/>
        <v>69.504459861248762</v>
      </c>
    </row>
    <row r="14" spans="1:20" s="167" customFormat="1" ht="12.75" customHeight="1">
      <c r="A14" s="420" t="s">
        <v>389</v>
      </c>
      <c r="B14" s="421"/>
      <c r="C14" s="277">
        <f>SUM(C79)</f>
        <v>296000</v>
      </c>
      <c r="D14" s="277">
        <v>648268622</v>
      </c>
      <c r="E14" s="277"/>
      <c r="F14" s="277">
        <v>675584521</v>
      </c>
      <c r="G14" s="177">
        <v>689315876</v>
      </c>
      <c r="H14" s="407">
        <v>695070789</v>
      </c>
      <c r="I14" s="407"/>
      <c r="J14" s="277">
        <v>732676665</v>
      </c>
      <c r="K14" s="177">
        <v>646768622</v>
      </c>
      <c r="L14" s="169"/>
      <c r="M14" s="166">
        <f t="shared" si="1"/>
        <v>0</v>
      </c>
      <c r="N14" s="166" t="e">
        <f>SUM(#REF!/E14*100)</f>
        <v>#REF!</v>
      </c>
      <c r="O14" s="277">
        <v>675584521</v>
      </c>
      <c r="P14" s="166">
        <f>SUM(P77)</f>
        <v>4920500</v>
      </c>
      <c r="Q14" s="166">
        <f t="shared" ref="Q14:R14" si="5">SUM(Q77)</f>
        <v>4940000</v>
      </c>
      <c r="R14" s="173">
        <f t="shared" si="5"/>
        <v>5012000</v>
      </c>
      <c r="S14" s="331">
        <f>SUM(S77)</f>
        <v>4456000</v>
      </c>
      <c r="T14" s="203">
        <f t="shared" si="3"/>
        <v>90.202429149797567</v>
      </c>
    </row>
    <row r="15" spans="1:20" s="167" customFormat="1" ht="15" customHeight="1">
      <c r="A15" s="405" t="s">
        <v>390</v>
      </c>
      <c r="B15" s="406"/>
      <c r="C15" s="277">
        <f>SUM(C113)</f>
        <v>0</v>
      </c>
      <c r="D15" s="277">
        <v>184962341</v>
      </c>
      <c r="E15" s="277"/>
      <c r="F15" s="277">
        <v>153624804</v>
      </c>
      <c r="G15" s="177">
        <v>186877031</v>
      </c>
      <c r="H15" s="407">
        <v>196755984</v>
      </c>
      <c r="I15" s="407"/>
      <c r="J15" s="277">
        <v>157009326</v>
      </c>
      <c r="K15" s="177">
        <v>186462341</v>
      </c>
      <c r="L15" s="170"/>
      <c r="M15" s="166">
        <f t="shared" si="1"/>
        <v>0</v>
      </c>
      <c r="N15" s="166" t="e">
        <f>SUM(#REF!/E15*100)</f>
        <v>#REF!</v>
      </c>
      <c r="O15" s="277">
        <v>153624804</v>
      </c>
      <c r="P15" s="166">
        <f>SUM(P98)</f>
        <v>8615000</v>
      </c>
      <c r="Q15" s="166">
        <f t="shared" ref="Q15:R15" si="6">SUM(Q98)</f>
        <v>5150000</v>
      </c>
      <c r="R15" s="173">
        <f t="shared" si="6"/>
        <v>5220000</v>
      </c>
      <c r="S15" s="331">
        <v>2557000</v>
      </c>
      <c r="T15" s="166">
        <v>2557000</v>
      </c>
    </row>
    <row r="16" spans="1:20" s="167" customFormat="1" ht="15.75" customHeight="1" thickBot="1">
      <c r="A16" s="422" t="s">
        <v>391</v>
      </c>
      <c r="B16" s="423"/>
      <c r="C16" s="180">
        <f>+C10-C13</f>
        <v>-296000</v>
      </c>
      <c r="D16" s="180">
        <f>+D10-D13</f>
        <v>15345283</v>
      </c>
      <c r="E16" s="180"/>
      <c r="F16" s="180">
        <f t="shared" ref="F16:K16" si="7">+F10-F13</f>
        <v>19109054</v>
      </c>
      <c r="G16" s="180">
        <f t="shared" si="7"/>
        <v>7550528</v>
      </c>
      <c r="H16" s="424">
        <f t="shared" si="7"/>
        <v>7600527</v>
      </c>
      <c r="I16" s="424">
        <f t="shared" si="7"/>
        <v>0</v>
      </c>
      <c r="J16" s="180">
        <f t="shared" si="7"/>
        <v>-18954934</v>
      </c>
      <c r="K16" s="180">
        <f t="shared" si="7"/>
        <v>848576246</v>
      </c>
      <c r="L16" s="181"/>
      <c r="M16" s="174">
        <f t="shared" si="1"/>
        <v>0</v>
      </c>
      <c r="N16" s="174" t="e">
        <f>SUM(#REF!/E16*100)</f>
        <v>#REF!</v>
      </c>
      <c r="O16" s="180">
        <f t="shared" ref="O16:S16" si="8">+O10-O13</f>
        <v>19109054</v>
      </c>
      <c r="P16" s="205">
        <f t="shared" si="8"/>
        <v>-500000</v>
      </c>
      <c r="Q16" s="205">
        <f t="shared" si="8"/>
        <v>0</v>
      </c>
      <c r="R16" s="344">
        <f t="shared" si="8"/>
        <v>0</v>
      </c>
      <c r="S16" s="339">
        <f t="shared" si="8"/>
        <v>-1306470</v>
      </c>
      <c r="T16" s="203">
        <v>0</v>
      </c>
    </row>
    <row r="17" spans="1:20" s="167" customFormat="1" ht="12" customHeight="1" thickBot="1">
      <c r="A17" s="425"/>
      <c r="B17" s="426"/>
      <c r="C17" s="426"/>
      <c r="D17" s="426"/>
      <c r="E17" s="426"/>
      <c r="F17" s="426"/>
      <c r="G17" s="426"/>
      <c r="H17" s="427"/>
      <c r="I17" s="427"/>
      <c r="J17" s="427"/>
      <c r="K17" s="427"/>
      <c r="L17" s="336"/>
      <c r="M17" s="168"/>
      <c r="N17" s="168"/>
      <c r="O17" s="168"/>
      <c r="P17" s="168"/>
      <c r="Q17" s="168"/>
      <c r="R17" s="168"/>
      <c r="S17" s="206"/>
      <c r="T17" s="206"/>
    </row>
    <row r="18" spans="1:20" s="165" customFormat="1" ht="13.5" thickBot="1">
      <c r="A18" s="314" t="s">
        <v>117</v>
      </c>
      <c r="B18" s="315" t="s">
        <v>118</v>
      </c>
      <c r="C18" s="316" t="s">
        <v>377</v>
      </c>
      <c r="D18" s="316" t="s">
        <v>378</v>
      </c>
      <c r="E18" s="316"/>
      <c r="F18" s="316" t="s">
        <v>379</v>
      </c>
      <c r="G18" s="316" t="s">
        <v>376</v>
      </c>
      <c r="H18" s="408" t="s">
        <v>380</v>
      </c>
      <c r="I18" s="408"/>
      <c r="J18" s="317" t="s">
        <v>381</v>
      </c>
      <c r="K18" s="317" t="s">
        <v>382</v>
      </c>
      <c r="L18" s="318"/>
      <c r="M18" s="319" t="s">
        <v>383</v>
      </c>
      <c r="N18" s="319" t="s">
        <v>384</v>
      </c>
      <c r="O18" s="320" t="s">
        <v>299</v>
      </c>
      <c r="P18" s="320" t="s">
        <v>375</v>
      </c>
      <c r="Q18" s="320" t="s">
        <v>506</v>
      </c>
      <c r="R18" s="321" t="s">
        <v>507</v>
      </c>
      <c r="S18" s="178" t="s">
        <v>380</v>
      </c>
      <c r="T18" s="179" t="s">
        <v>400</v>
      </c>
    </row>
    <row r="19" spans="1:20" s="167" customFormat="1" ht="21" customHeight="1">
      <c r="A19" s="414" t="s">
        <v>392</v>
      </c>
      <c r="B19" s="415"/>
      <c r="C19" s="324"/>
      <c r="D19" s="324">
        <v>-156114183</v>
      </c>
      <c r="E19" s="325"/>
      <c r="F19" s="324">
        <v>-205883457</v>
      </c>
      <c r="G19" s="325">
        <v>-205883457</v>
      </c>
      <c r="H19" s="416">
        <v>-205883457</v>
      </c>
      <c r="I19" s="416"/>
      <c r="J19" s="324">
        <v>-205883457</v>
      </c>
      <c r="K19" s="326">
        <v>-156114183</v>
      </c>
      <c r="L19" s="327"/>
      <c r="M19" s="328">
        <f>SUM(E19/D19*100)</f>
        <v>0</v>
      </c>
      <c r="N19" s="328" t="e">
        <f>SUM(#REF!/E19*100)</f>
        <v>#REF!</v>
      </c>
      <c r="O19" s="324">
        <v>-205883457</v>
      </c>
      <c r="P19" s="328">
        <f>SUM(P20)</f>
        <v>500000</v>
      </c>
      <c r="Q19" s="328">
        <f t="shared" ref="Q19:R19" si="9">SUM(Q20)</f>
        <v>0</v>
      </c>
      <c r="R19" s="329">
        <f t="shared" si="9"/>
        <v>0</v>
      </c>
      <c r="S19" s="322">
        <v>1669470</v>
      </c>
      <c r="T19" s="207">
        <v>0</v>
      </c>
    </row>
    <row r="20" spans="1:20" s="167" customFormat="1" ht="31.5" customHeight="1" thickBot="1">
      <c r="A20" s="429" t="s">
        <v>393</v>
      </c>
      <c r="B20" s="430"/>
      <c r="C20" s="182">
        <v>0</v>
      </c>
      <c r="D20" s="182">
        <v>-13354767</v>
      </c>
      <c r="E20" s="183"/>
      <c r="F20" s="182">
        <v>-42800528</v>
      </c>
      <c r="G20" s="183">
        <v>-42800528</v>
      </c>
      <c r="H20" s="424">
        <v>-42800528</v>
      </c>
      <c r="I20" s="424"/>
      <c r="J20" s="182">
        <v>-18954934</v>
      </c>
      <c r="K20" s="180">
        <v>-13354767</v>
      </c>
      <c r="L20" s="181"/>
      <c r="M20" s="174">
        <f>SUM(E20/D20*100)</f>
        <v>0</v>
      </c>
      <c r="N20" s="174" t="e">
        <f>SUM(#REF!/E20*100)</f>
        <v>#REF!</v>
      </c>
      <c r="O20" s="182">
        <v>-42800528</v>
      </c>
      <c r="P20" s="174">
        <f>SUM(P116)</f>
        <v>500000</v>
      </c>
      <c r="Q20" s="330"/>
      <c r="R20" s="175"/>
      <c r="S20" s="323">
        <v>0</v>
      </c>
      <c r="T20" s="175">
        <v>0</v>
      </c>
    </row>
    <row r="21" spans="1:20" s="167" customFormat="1" ht="33.75" customHeight="1" thickBot="1">
      <c r="A21" s="431"/>
      <c r="B21" s="426"/>
      <c r="C21" s="426"/>
      <c r="D21" s="426"/>
      <c r="E21" s="426"/>
      <c r="F21" s="426"/>
      <c r="G21" s="426"/>
      <c r="H21" s="427"/>
      <c r="I21" s="427"/>
      <c r="J21" s="427"/>
      <c r="K21" s="427"/>
      <c r="M21" s="168"/>
      <c r="N21" s="168"/>
      <c r="O21" s="168"/>
      <c r="P21" s="168"/>
      <c r="Q21" s="168"/>
      <c r="R21" s="168"/>
      <c r="S21" s="206"/>
      <c r="T21" s="206"/>
    </row>
    <row r="22" spans="1:20" s="165" customFormat="1" ht="13.5" thickBot="1">
      <c r="A22" s="314" t="s">
        <v>117</v>
      </c>
      <c r="B22" s="315" t="s">
        <v>118</v>
      </c>
      <c r="C22" s="316" t="s">
        <v>377</v>
      </c>
      <c r="D22" s="316" t="s">
        <v>378</v>
      </c>
      <c r="E22" s="316"/>
      <c r="F22" s="316" t="s">
        <v>379</v>
      </c>
      <c r="G22" s="316" t="s">
        <v>376</v>
      </c>
      <c r="H22" s="408" t="s">
        <v>380</v>
      </c>
      <c r="I22" s="408"/>
      <c r="J22" s="317" t="s">
        <v>381</v>
      </c>
      <c r="K22" s="317" t="s">
        <v>382</v>
      </c>
      <c r="L22" s="318"/>
      <c r="M22" s="319" t="s">
        <v>383</v>
      </c>
      <c r="N22" s="319" t="s">
        <v>384</v>
      </c>
      <c r="O22" s="320" t="s">
        <v>299</v>
      </c>
      <c r="P22" s="320" t="s">
        <v>375</v>
      </c>
      <c r="Q22" s="320" t="s">
        <v>506</v>
      </c>
      <c r="R22" s="321" t="s">
        <v>507</v>
      </c>
      <c r="S22" s="178" t="s">
        <v>380</v>
      </c>
      <c r="T22" s="179" t="s">
        <v>400</v>
      </c>
    </row>
    <row r="23" spans="1:20" s="167" customFormat="1" ht="15" customHeight="1">
      <c r="A23" s="409" t="s">
        <v>394</v>
      </c>
      <c r="B23" s="432"/>
      <c r="C23" s="333">
        <f>SUM(C144)</f>
        <v>0</v>
      </c>
      <c r="D23" s="333">
        <f>SUM(D144)</f>
        <v>0</v>
      </c>
      <c r="E23" s="333"/>
      <c r="F23" s="333">
        <v>20250000</v>
      </c>
      <c r="G23" s="333">
        <v>35250000</v>
      </c>
      <c r="H23" s="411">
        <v>35250000</v>
      </c>
      <c r="I23" s="411"/>
      <c r="J23" s="333">
        <v>310000</v>
      </c>
      <c r="K23" s="333">
        <v>3012200</v>
      </c>
      <c r="L23" s="334"/>
      <c r="M23" s="328" t="e">
        <f>SUM(E23/D23*100)</f>
        <v>#DIV/0!</v>
      </c>
      <c r="N23" s="328" t="e">
        <f>SUM(#REF!/E23*100)</f>
        <v>#REF!</v>
      </c>
      <c r="O23" s="333">
        <v>20250000</v>
      </c>
      <c r="P23" s="328">
        <v>0</v>
      </c>
      <c r="Q23" s="328">
        <v>0</v>
      </c>
      <c r="R23" s="329"/>
      <c r="S23" s="322">
        <v>0</v>
      </c>
      <c r="T23" s="207">
        <v>0</v>
      </c>
    </row>
    <row r="24" spans="1:20" s="167" customFormat="1" ht="22.5" customHeight="1">
      <c r="A24" s="412" t="s">
        <v>395</v>
      </c>
      <c r="B24" s="413"/>
      <c r="C24" s="277">
        <f>SUM(C153)</f>
        <v>0</v>
      </c>
      <c r="D24" s="277">
        <f>SUM(D153)</f>
        <v>0</v>
      </c>
      <c r="E24" s="277"/>
      <c r="F24" s="277">
        <v>0</v>
      </c>
      <c r="G24" s="277">
        <v>0</v>
      </c>
      <c r="H24" s="407">
        <f>SUM(I153)</f>
        <v>0</v>
      </c>
      <c r="I24" s="407"/>
      <c r="J24" s="277">
        <v>1850000</v>
      </c>
      <c r="K24" s="277">
        <v>5002716</v>
      </c>
      <c r="L24" s="170"/>
      <c r="M24" s="166" t="e">
        <f>SUM(E24/D24*100)</f>
        <v>#DIV/0!</v>
      </c>
      <c r="N24" s="166">
        <v>0</v>
      </c>
      <c r="O24" s="277">
        <v>0</v>
      </c>
      <c r="P24" s="166">
        <v>0</v>
      </c>
      <c r="Q24" s="166">
        <v>0</v>
      </c>
      <c r="R24" s="173"/>
      <c r="S24" s="331">
        <v>0</v>
      </c>
      <c r="T24" s="173">
        <v>0</v>
      </c>
    </row>
    <row r="25" spans="1:20" s="172" customFormat="1" ht="12.75" customHeight="1" thickBot="1">
      <c r="A25" s="422" t="s">
        <v>396</v>
      </c>
      <c r="B25" s="423"/>
      <c r="C25" s="184">
        <f>C23-C24</f>
        <v>0</v>
      </c>
      <c r="D25" s="184">
        <f>D23-D24</f>
        <v>0</v>
      </c>
      <c r="E25" s="184"/>
      <c r="F25" s="184">
        <f>F23-F24</f>
        <v>20250000</v>
      </c>
      <c r="G25" s="184">
        <f>G23-G24</f>
        <v>35250000</v>
      </c>
      <c r="H25" s="428">
        <f>H23-H24</f>
        <v>35250000</v>
      </c>
      <c r="I25" s="428"/>
      <c r="J25" s="184">
        <f>J23-J24</f>
        <v>-1540000</v>
      </c>
      <c r="K25" s="184">
        <f>K23-K24</f>
        <v>-1990516</v>
      </c>
      <c r="L25" s="185"/>
      <c r="M25" s="174" t="e">
        <f>SUM(E25/D25*100)</f>
        <v>#DIV/0!</v>
      </c>
      <c r="N25" s="174" t="e">
        <f>SUM(#REF!/E25*100)</f>
        <v>#REF!</v>
      </c>
      <c r="O25" s="184">
        <f>O23-O24</f>
        <v>20250000</v>
      </c>
      <c r="P25" s="184">
        <f t="shared" ref="P25:T25" si="10">P23-P24</f>
        <v>0</v>
      </c>
      <c r="Q25" s="184">
        <f t="shared" si="10"/>
        <v>0</v>
      </c>
      <c r="R25" s="171">
        <f t="shared" si="10"/>
        <v>0</v>
      </c>
      <c r="S25" s="332">
        <f t="shared" si="10"/>
        <v>0</v>
      </c>
      <c r="T25" s="171">
        <f t="shared" si="10"/>
        <v>0</v>
      </c>
    </row>
    <row r="26" spans="1:20" s="172" customFormat="1" ht="12.75" customHeight="1">
      <c r="A26" s="186"/>
      <c r="B26" s="186"/>
      <c r="C26" s="187"/>
      <c r="D26" s="187"/>
      <c r="E26" s="187"/>
      <c r="F26" s="187"/>
      <c r="G26" s="187"/>
      <c r="H26" s="188"/>
      <c r="I26" s="188"/>
      <c r="J26" s="187"/>
      <c r="K26" s="187"/>
      <c r="L26" s="189"/>
      <c r="M26" s="168"/>
      <c r="N26" s="168"/>
      <c r="O26" s="187"/>
      <c r="P26" s="187"/>
      <c r="Q26" s="187"/>
      <c r="R26" s="187"/>
      <c r="S26" s="187"/>
      <c r="T26" s="187"/>
    </row>
    <row r="27" spans="1:20" s="172" customFormat="1" ht="12.75" customHeight="1">
      <c r="A27" s="186"/>
      <c r="B27" s="186"/>
      <c r="C27" s="187"/>
      <c r="D27" s="187"/>
      <c r="E27" s="187"/>
      <c r="F27" s="187"/>
      <c r="G27" s="187"/>
      <c r="H27" s="188"/>
      <c r="I27" s="188"/>
      <c r="J27" s="187"/>
      <c r="K27" s="187"/>
      <c r="L27" s="189"/>
      <c r="M27" s="168"/>
      <c r="N27" s="168"/>
      <c r="O27" s="187"/>
      <c r="P27" s="187"/>
      <c r="Q27" s="187"/>
      <c r="R27" s="187"/>
      <c r="S27" s="187"/>
      <c r="T27" s="187"/>
    </row>
    <row r="28" spans="1:20" s="172" customFormat="1" ht="12.75" customHeight="1">
      <c r="A28" s="186"/>
      <c r="B28" s="186"/>
      <c r="C28" s="187"/>
      <c r="D28" s="187"/>
      <c r="E28" s="187"/>
      <c r="F28" s="187"/>
      <c r="G28" s="187"/>
      <c r="H28" s="188"/>
      <c r="I28" s="188"/>
      <c r="J28" s="187"/>
      <c r="K28" s="187"/>
      <c r="L28" s="189"/>
      <c r="M28" s="168"/>
      <c r="N28" s="168"/>
      <c r="O28" s="187"/>
      <c r="P28" s="187"/>
      <c r="Q28" s="187"/>
      <c r="R28" s="187"/>
      <c r="S28" s="187"/>
      <c r="T28" s="187"/>
    </row>
    <row r="29" spans="1:20" s="172" customFormat="1" ht="12.75" customHeight="1">
      <c r="A29" s="186"/>
      <c r="B29" s="186"/>
      <c r="C29" s="187"/>
      <c r="D29" s="187"/>
      <c r="E29" s="187"/>
      <c r="F29" s="187"/>
      <c r="G29" s="187"/>
      <c r="H29" s="188"/>
      <c r="I29" s="188"/>
      <c r="J29" s="187"/>
      <c r="K29" s="187"/>
      <c r="L29" s="189"/>
      <c r="M29" s="168"/>
      <c r="N29" s="168"/>
      <c r="O29" s="187"/>
      <c r="P29" s="187"/>
      <c r="Q29" s="187"/>
      <c r="R29" s="187"/>
      <c r="S29" s="187"/>
      <c r="T29" s="187"/>
    </row>
    <row r="30" spans="1:20" s="172" customFormat="1" ht="12.75" customHeight="1">
      <c r="A30" s="186"/>
      <c r="B30" s="186"/>
      <c r="C30" s="187"/>
      <c r="D30" s="187"/>
      <c r="E30" s="187"/>
      <c r="F30" s="187"/>
      <c r="G30" s="187"/>
      <c r="H30" s="188"/>
      <c r="I30" s="188"/>
      <c r="J30" s="187"/>
      <c r="K30" s="187"/>
      <c r="L30" s="189"/>
      <c r="M30" s="168"/>
      <c r="N30" s="168"/>
      <c r="O30" s="187"/>
      <c r="P30" s="187"/>
      <c r="Q30" s="187"/>
      <c r="R30" s="187"/>
      <c r="S30" s="187"/>
      <c r="T30" s="187"/>
    </row>
    <row r="31" spans="1:20" s="172" customFormat="1" ht="12" customHeight="1">
      <c r="A31" s="190"/>
      <c r="B31" s="216" t="s">
        <v>397</v>
      </c>
      <c r="C31" s="191"/>
      <c r="D31" s="191"/>
      <c r="E31" s="191"/>
      <c r="F31" s="191"/>
      <c r="G31" s="191"/>
      <c r="H31" s="191"/>
      <c r="I31" s="191"/>
      <c r="J31" s="191"/>
      <c r="K31" s="192"/>
      <c r="L31" s="192"/>
      <c r="M31" s="192"/>
      <c r="N31" s="192"/>
      <c r="O31" s="192"/>
    </row>
    <row r="32" spans="1:20" s="172" customFormat="1" ht="12.75" customHeight="1">
      <c r="A32" s="186"/>
      <c r="B32" s="186"/>
      <c r="C32" s="187"/>
      <c r="D32" s="187"/>
      <c r="E32" s="187"/>
      <c r="F32" s="187"/>
      <c r="G32" s="187"/>
      <c r="H32" s="188"/>
      <c r="I32" s="188"/>
      <c r="J32" s="187"/>
      <c r="K32" s="187"/>
      <c r="L32" s="189"/>
      <c r="M32" s="168"/>
      <c r="N32" s="168"/>
      <c r="O32" s="187"/>
      <c r="P32" s="187"/>
      <c r="Q32" s="187"/>
      <c r="R32" s="187"/>
      <c r="S32" s="187"/>
      <c r="T32" s="187"/>
    </row>
    <row r="33" spans="1:20" ht="18" hidden="1">
      <c r="A33" s="5" t="s">
        <v>227</v>
      </c>
      <c r="B33" s="4"/>
      <c r="C33" s="13"/>
      <c r="E33" s="13"/>
      <c r="F33" s="13"/>
      <c r="G33" s="13"/>
      <c r="H33" s="13"/>
      <c r="I33" s="13"/>
    </row>
    <row r="34" spans="1:20" ht="15.75" hidden="1">
      <c r="A34" s="5"/>
      <c r="B34" s="14"/>
      <c r="C34" s="15" t="s">
        <v>147</v>
      </c>
      <c r="D34" s="23" t="s">
        <v>254</v>
      </c>
      <c r="E34" s="23" t="s">
        <v>255</v>
      </c>
      <c r="F34" s="23" t="s">
        <v>256</v>
      </c>
      <c r="G34" s="23" t="s">
        <v>147</v>
      </c>
      <c r="H34" s="23" t="s">
        <v>254</v>
      </c>
      <c r="I34" s="23" t="s">
        <v>255</v>
      </c>
      <c r="J34" s="56" t="s">
        <v>256</v>
      </c>
      <c r="K34" s="56" t="s">
        <v>276</v>
      </c>
      <c r="L34" s="56" t="s">
        <v>281</v>
      </c>
      <c r="M34" s="56" t="s">
        <v>299</v>
      </c>
      <c r="N34" s="90" t="s">
        <v>281</v>
      </c>
      <c r="O34" s="90" t="s">
        <v>299</v>
      </c>
      <c r="P34" s="90" t="s">
        <v>299</v>
      </c>
      <c r="Q34" s="90" t="s">
        <v>359</v>
      </c>
      <c r="R34" s="90" t="s">
        <v>335</v>
      </c>
      <c r="S34" s="90" t="s">
        <v>335</v>
      </c>
      <c r="T34" s="90" t="s">
        <v>375</v>
      </c>
    </row>
    <row r="35" spans="1:20" ht="15.75" hidden="1">
      <c r="A35" s="5" t="s">
        <v>104</v>
      </c>
      <c r="B35" s="14"/>
      <c r="C35" s="13"/>
      <c r="E35" s="24"/>
      <c r="F35" s="24"/>
      <c r="G35" s="24"/>
      <c r="H35" s="24"/>
      <c r="I35" s="24"/>
    </row>
    <row r="36" spans="1:20" ht="15.75" hidden="1">
      <c r="A36" s="5" t="s">
        <v>105</v>
      </c>
      <c r="B36" s="14"/>
      <c r="C36" s="13">
        <v>2151000</v>
      </c>
      <c r="D36" s="24">
        <v>2703362</v>
      </c>
      <c r="E36" s="24">
        <v>2619000</v>
      </c>
      <c r="F36" s="24">
        <v>2709000</v>
      </c>
      <c r="G36" s="24">
        <v>2151000</v>
      </c>
      <c r="H36" s="24">
        <v>2703362</v>
      </c>
      <c r="I36" s="24">
        <v>2619000</v>
      </c>
      <c r="J36" s="36">
        <f>SUM(J54)</f>
        <v>2844020</v>
      </c>
      <c r="K36" s="36">
        <f t="shared" ref="K36:N36" si="11">SUM(K54)</f>
        <v>1143236.81</v>
      </c>
      <c r="L36" s="36">
        <f t="shared" si="11"/>
        <v>0</v>
      </c>
      <c r="M36" s="36">
        <f t="shared" si="11"/>
        <v>0</v>
      </c>
      <c r="N36" s="36">
        <f t="shared" si="11"/>
        <v>4708700</v>
      </c>
      <c r="O36" s="36">
        <f t="shared" ref="O36:T36" si="12">SUM(O54)</f>
        <v>5827700</v>
      </c>
      <c r="P36" s="36">
        <f t="shared" ref="P36" si="13">SUM(P54)</f>
        <v>13035500</v>
      </c>
      <c r="Q36" s="36">
        <f t="shared" si="12"/>
        <v>10090000</v>
      </c>
      <c r="R36" s="36">
        <f t="shared" si="12"/>
        <v>10232000</v>
      </c>
      <c r="S36" s="36">
        <f t="shared" si="12"/>
        <v>5706530</v>
      </c>
      <c r="T36" s="36">
        <f t="shared" si="12"/>
        <v>56.556293359762144</v>
      </c>
    </row>
    <row r="37" spans="1:20" ht="15.75" hidden="1">
      <c r="A37" s="5" t="s">
        <v>106</v>
      </c>
      <c r="B37" s="14"/>
      <c r="C37" s="13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36">
        <f>SUM(J70)</f>
        <v>0</v>
      </c>
      <c r="K37" s="36">
        <f t="shared" ref="K37:N37" si="14">SUM(K70)</f>
        <v>0</v>
      </c>
      <c r="L37" s="36">
        <f t="shared" si="14"/>
        <v>0</v>
      </c>
      <c r="M37" s="36">
        <f t="shared" si="14"/>
        <v>0</v>
      </c>
      <c r="N37" s="36">
        <f t="shared" si="14"/>
        <v>0</v>
      </c>
      <c r="O37" s="36">
        <f t="shared" ref="O37:T37" si="15">SUM(O70)</f>
        <v>0</v>
      </c>
      <c r="P37" s="36">
        <f t="shared" ref="P37" si="16">SUM(P70)</f>
        <v>0</v>
      </c>
      <c r="Q37" s="36">
        <f t="shared" si="15"/>
        <v>0</v>
      </c>
      <c r="R37" s="36">
        <f t="shared" si="15"/>
        <v>0</v>
      </c>
      <c r="S37" s="36">
        <f t="shared" si="15"/>
        <v>0</v>
      </c>
      <c r="T37" s="36">
        <f t="shared" si="15"/>
        <v>0</v>
      </c>
    </row>
    <row r="38" spans="1:20" ht="15.75" hidden="1">
      <c r="A38" s="5" t="s">
        <v>107</v>
      </c>
      <c r="B38" s="14"/>
      <c r="C38" s="13">
        <v>1320000</v>
      </c>
      <c r="D38" s="24">
        <v>1873362</v>
      </c>
      <c r="E38" s="24">
        <v>1449000</v>
      </c>
      <c r="F38" s="24">
        <v>1486000</v>
      </c>
      <c r="G38" s="24">
        <v>1320000</v>
      </c>
      <c r="H38" s="24">
        <v>1873362</v>
      </c>
      <c r="I38" s="24">
        <v>1449000</v>
      </c>
      <c r="J38" s="36">
        <f>SUM(J77)</f>
        <v>1837000</v>
      </c>
      <c r="K38" s="36">
        <f t="shared" ref="K38:N38" si="17">SUM(K77)</f>
        <v>727178.75</v>
      </c>
      <c r="L38" s="36">
        <f t="shared" si="17"/>
        <v>0</v>
      </c>
      <c r="M38" s="36">
        <f t="shared" si="17"/>
        <v>0</v>
      </c>
      <c r="N38" s="36">
        <f t="shared" si="17"/>
        <v>3556200</v>
      </c>
      <c r="O38" s="36">
        <f t="shared" ref="O38:T38" si="18">SUM(O77)</f>
        <v>4030200</v>
      </c>
      <c r="P38" s="36">
        <f t="shared" si="18"/>
        <v>4920500</v>
      </c>
      <c r="Q38" s="36">
        <f t="shared" si="18"/>
        <v>4940000</v>
      </c>
      <c r="R38" s="36">
        <f t="shared" si="18"/>
        <v>5012000</v>
      </c>
      <c r="S38" s="36">
        <f t="shared" si="18"/>
        <v>4456000</v>
      </c>
      <c r="T38" s="36">
        <f t="shared" si="18"/>
        <v>90.202429149797567</v>
      </c>
    </row>
    <row r="39" spans="1:20" ht="15.75" hidden="1">
      <c r="A39" s="5" t="s">
        <v>108</v>
      </c>
      <c r="B39" s="14"/>
      <c r="C39" s="13">
        <v>831000</v>
      </c>
      <c r="D39" s="24">
        <v>830000</v>
      </c>
      <c r="E39" s="24">
        <v>1170000</v>
      </c>
      <c r="F39" s="24">
        <v>1223000</v>
      </c>
      <c r="G39" s="24">
        <v>831000</v>
      </c>
      <c r="H39" s="24">
        <v>830000</v>
      </c>
      <c r="I39" s="24">
        <v>1170000</v>
      </c>
      <c r="J39" s="36">
        <f>SUM(J98)</f>
        <v>1312020</v>
      </c>
      <c r="K39" s="36">
        <f t="shared" ref="K39:N39" si="19">SUM(K98)</f>
        <v>91375.930000000008</v>
      </c>
      <c r="L39" s="36">
        <f t="shared" si="19"/>
        <v>0</v>
      </c>
      <c r="M39" s="36">
        <f t="shared" si="19"/>
        <v>0</v>
      </c>
      <c r="N39" s="36">
        <f t="shared" si="19"/>
        <v>1152500</v>
      </c>
      <c r="O39" s="36">
        <f t="shared" ref="O39:T39" si="20">SUM(O98)</f>
        <v>1797500</v>
      </c>
      <c r="P39" s="36">
        <f t="shared" ref="P39" si="21">SUM(P98)</f>
        <v>8615000</v>
      </c>
      <c r="Q39" s="36">
        <f t="shared" si="20"/>
        <v>5150000</v>
      </c>
      <c r="R39" s="36">
        <f t="shared" si="20"/>
        <v>5220000</v>
      </c>
      <c r="S39" s="36">
        <f t="shared" si="20"/>
        <v>2920000</v>
      </c>
      <c r="T39" s="36">
        <f t="shared" si="20"/>
        <v>56.699029126213595</v>
      </c>
    </row>
    <row r="40" spans="1:20" ht="15.75" hidden="1" customHeight="1">
      <c r="A40" s="5" t="s">
        <v>109</v>
      </c>
      <c r="B40" s="14"/>
      <c r="C40" s="16">
        <v>0</v>
      </c>
      <c r="D40" s="36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f>SUM(O36+O37-O38-O39)</f>
        <v>0</v>
      </c>
      <c r="P40" s="36">
        <f>SUM(P36+P37-P38-P39)</f>
        <v>-500000</v>
      </c>
      <c r="Q40" s="36">
        <f t="shared" ref="Q40:T40" si="22">SUM(Q36+Q37-Q38-Q39)</f>
        <v>0</v>
      </c>
      <c r="R40" s="36">
        <f t="shared" si="22"/>
        <v>0</v>
      </c>
      <c r="S40" s="36">
        <f t="shared" si="22"/>
        <v>-1669470</v>
      </c>
      <c r="T40" s="36">
        <f t="shared" si="22"/>
        <v>-90.345164916249018</v>
      </c>
    </row>
    <row r="41" spans="1:20" ht="15.75" hidden="1">
      <c r="A41" s="5"/>
      <c r="B41" s="14"/>
      <c r="C41" s="13"/>
      <c r="E41" s="24"/>
      <c r="F41" s="24"/>
      <c r="G41" s="24"/>
      <c r="H41" s="24"/>
      <c r="I41" s="24"/>
    </row>
    <row r="42" spans="1:20" ht="15.75" hidden="1">
      <c r="A42" s="5" t="s">
        <v>110</v>
      </c>
      <c r="B42" s="14"/>
      <c r="C42" s="13"/>
      <c r="E42" s="24"/>
      <c r="F42" s="24"/>
      <c r="G42" s="24"/>
      <c r="H42" s="24"/>
      <c r="I42" s="24"/>
    </row>
    <row r="43" spans="1:20" ht="15.75" hidden="1">
      <c r="A43" s="5" t="s">
        <v>111</v>
      </c>
      <c r="B43" s="14"/>
      <c r="C43" s="13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36">
        <f>SUM(J107)</f>
        <v>0</v>
      </c>
      <c r="K43" s="36">
        <f t="shared" ref="K43:N43" si="23">SUM(K107)</f>
        <v>0</v>
      </c>
      <c r="L43" s="36">
        <f t="shared" si="23"/>
        <v>0</v>
      </c>
      <c r="M43" s="36">
        <f t="shared" si="23"/>
        <v>0</v>
      </c>
      <c r="N43" s="36">
        <f t="shared" si="23"/>
        <v>0</v>
      </c>
      <c r="O43" s="36">
        <f t="shared" ref="O43:T43" si="24">SUM(O107)</f>
        <v>0</v>
      </c>
      <c r="P43" s="36">
        <f t="shared" ref="P43" si="25">SUM(P107)</f>
        <v>0</v>
      </c>
      <c r="Q43" s="36">
        <f t="shared" si="24"/>
        <v>0</v>
      </c>
      <c r="R43" s="36">
        <f t="shared" si="24"/>
        <v>0</v>
      </c>
      <c r="S43" s="36">
        <f t="shared" si="24"/>
        <v>0</v>
      </c>
      <c r="T43" s="36">
        <f t="shared" si="24"/>
        <v>0</v>
      </c>
    </row>
    <row r="44" spans="1:20" ht="15.75" hidden="1">
      <c r="A44" s="5" t="s">
        <v>112</v>
      </c>
      <c r="B44" s="14"/>
      <c r="C44" s="13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36">
        <f>SUM(J110)</f>
        <v>0</v>
      </c>
      <c r="K44" s="36">
        <f t="shared" ref="K44:N44" si="26">SUM(K110)</f>
        <v>0</v>
      </c>
      <c r="L44" s="36">
        <f t="shared" si="26"/>
        <v>0</v>
      </c>
      <c r="M44" s="36">
        <f t="shared" si="26"/>
        <v>0</v>
      </c>
      <c r="N44" s="36">
        <f t="shared" si="26"/>
        <v>0</v>
      </c>
      <c r="O44" s="36">
        <f t="shared" ref="O44:T44" si="27">SUM(O110)</f>
        <v>0</v>
      </c>
      <c r="P44" s="36">
        <f t="shared" ref="P44" si="28">SUM(P110)</f>
        <v>0</v>
      </c>
      <c r="Q44" s="36">
        <f t="shared" si="27"/>
        <v>0</v>
      </c>
      <c r="R44" s="36">
        <f t="shared" si="27"/>
        <v>0</v>
      </c>
      <c r="S44" s="36">
        <f t="shared" si="27"/>
        <v>0</v>
      </c>
      <c r="T44" s="36">
        <f t="shared" si="27"/>
        <v>0</v>
      </c>
    </row>
    <row r="45" spans="1:20" ht="15.75" hidden="1">
      <c r="A45" s="5" t="s">
        <v>113</v>
      </c>
      <c r="B45" s="14"/>
      <c r="C45" s="16">
        <v>0</v>
      </c>
      <c r="D45" s="36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</row>
    <row r="46" spans="1:20" ht="15.75" hidden="1">
      <c r="A46" s="5"/>
      <c r="B46" s="14"/>
      <c r="C46" s="13"/>
      <c r="E46" s="24"/>
      <c r="F46" s="24"/>
      <c r="G46" s="24"/>
      <c r="H46" s="24"/>
      <c r="I46" s="24"/>
    </row>
    <row r="47" spans="1:20" hidden="1">
      <c r="A47" s="26" t="s">
        <v>114</v>
      </c>
      <c r="C47" s="24"/>
      <c r="E47" s="24"/>
      <c r="F47" s="24"/>
      <c r="G47" s="24"/>
      <c r="H47" s="24"/>
      <c r="I47" s="24"/>
    </row>
    <row r="48" spans="1:20" ht="15.75" hidden="1">
      <c r="A48" s="5" t="s">
        <v>115</v>
      </c>
      <c r="B48" s="14"/>
      <c r="C48" s="13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36">
        <f>SUM(J114)</f>
        <v>0</v>
      </c>
      <c r="K48" s="36">
        <f t="shared" ref="K48:N48" si="29">SUM(K114)</f>
        <v>0</v>
      </c>
      <c r="L48" s="36">
        <f t="shared" si="29"/>
        <v>0</v>
      </c>
      <c r="M48" s="36">
        <f t="shared" si="29"/>
        <v>0</v>
      </c>
      <c r="N48" s="36">
        <f t="shared" si="29"/>
        <v>0</v>
      </c>
      <c r="O48" s="36">
        <f t="shared" ref="O48:T48" si="30">SUM(O114)</f>
        <v>0</v>
      </c>
      <c r="P48" s="36">
        <f t="shared" ref="P48" si="31">SUM(P114)</f>
        <v>500000</v>
      </c>
      <c r="Q48" s="36">
        <f t="shared" si="30"/>
        <v>0</v>
      </c>
      <c r="R48" s="36">
        <f t="shared" si="30"/>
        <v>0</v>
      </c>
      <c r="S48" s="36">
        <f t="shared" si="30"/>
        <v>1669470</v>
      </c>
      <c r="T48" s="36">
        <f t="shared" si="30"/>
        <v>0</v>
      </c>
    </row>
    <row r="49" spans="1:25" ht="15.75" hidden="1">
      <c r="A49" s="5"/>
      <c r="B49" s="14"/>
      <c r="C49" s="13"/>
      <c r="E49" s="24"/>
      <c r="F49" s="24"/>
      <c r="G49" s="24"/>
      <c r="H49" s="24"/>
      <c r="I49" s="24"/>
    </row>
    <row r="50" spans="1:25" hidden="1">
      <c r="A50" s="26" t="s">
        <v>116</v>
      </c>
      <c r="C50" s="24"/>
      <c r="E50" s="24"/>
      <c r="F50" s="24"/>
      <c r="G50" s="24"/>
      <c r="H50" s="24"/>
      <c r="I50" s="24"/>
      <c r="U50" s="36"/>
      <c r="V50" s="36"/>
      <c r="W50" s="36"/>
    </row>
    <row r="51" spans="1:25" ht="13.5" thickBot="1">
      <c r="A51" s="26"/>
      <c r="C51" s="24"/>
      <c r="E51" s="24"/>
      <c r="F51" s="24"/>
      <c r="G51" s="24"/>
      <c r="H51" s="24"/>
      <c r="I51" s="24"/>
    </row>
    <row r="52" spans="1:25" ht="13.5" thickBot="1">
      <c r="A52" s="210" t="s">
        <v>117</v>
      </c>
      <c r="B52" s="211" t="s">
        <v>118</v>
      </c>
      <c r="C52" s="212" t="s">
        <v>147</v>
      </c>
      <c r="D52" s="212" t="s">
        <v>254</v>
      </c>
      <c r="E52" s="212" t="s">
        <v>255</v>
      </c>
      <c r="F52" s="212" t="s">
        <v>256</v>
      </c>
      <c r="G52" s="212" t="s">
        <v>147</v>
      </c>
      <c r="H52" s="212" t="s">
        <v>254</v>
      </c>
      <c r="I52" s="212" t="s">
        <v>255</v>
      </c>
      <c r="J52" s="213" t="s">
        <v>256</v>
      </c>
      <c r="K52" s="213" t="s">
        <v>276</v>
      </c>
      <c r="L52" s="214" t="s">
        <v>281</v>
      </c>
      <c r="M52" s="214" t="s">
        <v>299</v>
      </c>
      <c r="N52" s="213" t="s">
        <v>281</v>
      </c>
      <c r="O52" s="213" t="s">
        <v>299</v>
      </c>
      <c r="P52" s="178" t="s">
        <v>375</v>
      </c>
      <c r="Q52" s="178" t="s">
        <v>506</v>
      </c>
      <c r="R52" s="213" t="s">
        <v>507</v>
      </c>
      <c r="S52" s="178" t="s">
        <v>380</v>
      </c>
      <c r="T52" s="215" t="s">
        <v>400</v>
      </c>
    </row>
    <row r="53" spans="1:25" s="148" customFormat="1" ht="13.5" thickBot="1">
      <c r="A53" s="299" t="s">
        <v>119</v>
      </c>
      <c r="B53" s="300"/>
      <c r="C53" s="301"/>
      <c r="D53" s="301"/>
      <c r="E53" s="301"/>
      <c r="F53" s="301"/>
      <c r="G53" s="301"/>
      <c r="H53" s="301"/>
      <c r="I53" s="301"/>
      <c r="J53" s="302"/>
      <c r="K53" s="302"/>
      <c r="L53" s="302"/>
      <c r="M53" s="302"/>
      <c r="N53" s="302"/>
      <c r="O53" s="302"/>
      <c r="P53" s="302"/>
      <c r="Q53" s="302"/>
      <c r="R53" s="302"/>
      <c r="S53" s="208"/>
      <c r="T53" s="209"/>
    </row>
    <row r="54" spans="1:25">
      <c r="A54" s="308" t="s">
        <v>120</v>
      </c>
      <c r="B54" s="309"/>
      <c r="C54" s="310">
        <v>2151000</v>
      </c>
      <c r="D54" s="310">
        <v>2703362</v>
      </c>
      <c r="E54" s="310">
        <v>2619000</v>
      </c>
      <c r="F54" s="310">
        <v>2709000</v>
      </c>
      <c r="G54" s="310">
        <v>2151000</v>
      </c>
      <c r="H54" s="310">
        <v>2703362</v>
      </c>
      <c r="I54" s="310">
        <v>2619000</v>
      </c>
      <c r="J54" s="311">
        <f>SUM(J55+J59+J63+J66)</f>
        <v>2844020</v>
      </c>
      <c r="K54" s="311">
        <f t="shared" ref="K54:N54" si="32">SUM(K55+K59+K63+K66)</f>
        <v>1143236.81</v>
      </c>
      <c r="L54" s="311">
        <f t="shared" si="32"/>
        <v>0</v>
      </c>
      <c r="M54" s="311">
        <f t="shared" si="32"/>
        <v>0</v>
      </c>
      <c r="N54" s="311">
        <f t="shared" si="32"/>
        <v>4708700</v>
      </c>
      <c r="O54" s="311">
        <f t="shared" ref="O54:Q54" si="33">SUM(O55+O59+O63+O66)</f>
        <v>5827700</v>
      </c>
      <c r="P54" s="311">
        <f t="shared" ref="P54" si="34">SUM(P55+P59+P63+P66)</f>
        <v>13035500</v>
      </c>
      <c r="Q54" s="311">
        <f t="shared" si="33"/>
        <v>10090000</v>
      </c>
      <c r="R54" s="312">
        <f>SUM(R55+R59+R63+R66+R75)</f>
        <v>10232000</v>
      </c>
      <c r="S54" s="303">
        <f t="shared" ref="S54" si="35">SUM(S55+S59+S63+S66)</f>
        <v>5706530</v>
      </c>
      <c r="T54" s="111">
        <f>SUM(S54/Q54*100)</f>
        <v>56.556293359762144</v>
      </c>
      <c r="U54" s="36"/>
      <c r="V54" s="36"/>
      <c r="W54" s="36"/>
      <c r="X54" s="36"/>
      <c r="Y54" s="36"/>
    </row>
    <row r="55" spans="1:25">
      <c r="A55" s="104" t="s">
        <v>121</v>
      </c>
      <c r="B55" s="97"/>
      <c r="C55" s="17">
        <v>835000</v>
      </c>
      <c r="D55" s="17">
        <v>384000</v>
      </c>
      <c r="E55" s="17">
        <v>480000</v>
      </c>
      <c r="F55" s="17">
        <v>535000</v>
      </c>
      <c r="G55" s="17">
        <v>835000</v>
      </c>
      <c r="H55" s="17">
        <v>384000</v>
      </c>
      <c r="I55" s="17">
        <v>480000</v>
      </c>
      <c r="J55" s="37">
        <f>SUM(J56:J58)</f>
        <v>586000</v>
      </c>
      <c r="K55" s="37">
        <f t="shared" ref="K55:N55" si="36">SUM(K56:K58)</f>
        <v>308222.23</v>
      </c>
      <c r="L55" s="37">
        <f t="shared" si="36"/>
        <v>0</v>
      </c>
      <c r="M55" s="37">
        <f t="shared" si="36"/>
        <v>0</v>
      </c>
      <c r="N55" s="37">
        <f t="shared" si="36"/>
        <v>2974200</v>
      </c>
      <c r="O55" s="37">
        <f t="shared" ref="O55:P55" si="37">SUM(O56:O58)</f>
        <v>2973200</v>
      </c>
      <c r="P55" s="37">
        <f t="shared" si="37"/>
        <v>855000</v>
      </c>
      <c r="Q55" s="37">
        <v>860000</v>
      </c>
      <c r="R55" s="64">
        <v>870000</v>
      </c>
      <c r="S55" s="304">
        <f t="shared" ref="S55" si="38">SUM(S56:S58)</f>
        <v>2846530</v>
      </c>
      <c r="T55" s="64">
        <f>SUM(S55/Q55*100)</f>
        <v>330.99186046511625</v>
      </c>
      <c r="U55" s="36"/>
      <c r="V55" s="36"/>
      <c r="W55" s="36"/>
      <c r="X55" s="36"/>
      <c r="Y55" s="36"/>
    </row>
    <row r="56" spans="1:25">
      <c r="A56" s="104" t="s">
        <v>122</v>
      </c>
      <c r="B56" s="97"/>
      <c r="C56" s="17">
        <v>805000</v>
      </c>
      <c r="D56" s="17">
        <v>355000</v>
      </c>
      <c r="E56" s="17"/>
      <c r="F56" s="17"/>
      <c r="G56" s="17">
        <v>805000</v>
      </c>
      <c r="H56" s="17">
        <v>355000</v>
      </c>
      <c r="I56" s="17"/>
      <c r="J56" s="37">
        <v>552000</v>
      </c>
      <c r="K56" s="37">
        <v>290109.38</v>
      </c>
      <c r="L56" s="37"/>
      <c r="M56" s="37"/>
      <c r="N56" s="37">
        <v>2735200</v>
      </c>
      <c r="O56" s="37">
        <v>2735200</v>
      </c>
      <c r="P56" s="37">
        <v>700000</v>
      </c>
      <c r="Q56" s="37"/>
      <c r="R56" s="64"/>
      <c r="S56" s="304">
        <v>2590530</v>
      </c>
      <c r="T56" s="64" t="e">
        <f t="shared" ref="T56:T69" si="39">SUM(S56/Q56*100)</f>
        <v>#DIV/0!</v>
      </c>
    </row>
    <row r="57" spans="1:25">
      <c r="A57" s="104">
        <v>613</v>
      </c>
      <c r="B57" s="97" t="s">
        <v>123</v>
      </c>
      <c r="C57" s="17">
        <v>10000</v>
      </c>
      <c r="D57" s="17">
        <v>15000</v>
      </c>
      <c r="E57" s="17"/>
      <c r="F57" s="17"/>
      <c r="G57" s="17">
        <v>10000</v>
      </c>
      <c r="H57" s="17">
        <v>15000</v>
      </c>
      <c r="I57" s="17"/>
      <c r="J57" s="37">
        <v>25000</v>
      </c>
      <c r="K57" s="37">
        <v>14415.75</v>
      </c>
      <c r="L57" s="37"/>
      <c r="M57" s="37"/>
      <c r="N57" s="37">
        <v>230000</v>
      </c>
      <c r="O57" s="37">
        <v>230000</v>
      </c>
      <c r="P57" s="37">
        <v>150000</v>
      </c>
      <c r="Q57" s="37"/>
      <c r="R57" s="64"/>
      <c r="S57" s="304">
        <v>250000</v>
      </c>
      <c r="T57" s="64" t="e">
        <f t="shared" si="39"/>
        <v>#DIV/0!</v>
      </c>
    </row>
    <row r="58" spans="1:25">
      <c r="A58" s="104">
        <v>614</v>
      </c>
      <c r="B58" s="97" t="s">
        <v>1</v>
      </c>
      <c r="C58" s="17">
        <v>20000</v>
      </c>
      <c r="D58" s="17">
        <v>14000</v>
      </c>
      <c r="E58" s="17"/>
      <c r="F58" s="17"/>
      <c r="G58" s="17">
        <v>20000</v>
      </c>
      <c r="H58" s="17">
        <v>14000</v>
      </c>
      <c r="I58" s="17"/>
      <c r="J58" s="37">
        <v>9000</v>
      </c>
      <c r="K58" s="37">
        <v>3697.1</v>
      </c>
      <c r="L58" s="37"/>
      <c r="M58" s="37"/>
      <c r="N58" s="37">
        <v>9000</v>
      </c>
      <c r="O58" s="37">
        <v>8000</v>
      </c>
      <c r="P58" s="37">
        <v>5000</v>
      </c>
      <c r="Q58" s="37"/>
      <c r="R58" s="64"/>
      <c r="S58" s="304">
        <v>6000</v>
      </c>
      <c r="T58" s="64" t="e">
        <f t="shared" si="39"/>
        <v>#DIV/0!</v>
      </c>
    </row>
    <row r="59" spans="1:25">
      <c r="A59" s="104">
        <v>63</v>
      </c>
      <c r="B59" s="97" t="s">
        <v>3</v>
      </c>
      <c r="C59" s="18">
        <v>810000</v>
      </c>
      <c r="D59" s="18">
        <v>1672362</v>
      </c>
      <c r="E59" s="18">
        <v>1418000</v>
      </c>
      <c r="F59" s="18">
        <v>1450000</v>
      </c>
      <c r="G59" s="18">
        <v>810000</v>
      </c>
      <c r="H59" s="18">
        <v>1672362</v>
      </c>
      <c r="I59" s="18">
        <v>1418000</v>
      </c>
      <c r="J59" s="37">
        <f>SUM(J60:J61)</f>
        <v>1623020</v>
      </c>
      <c r="K59" s="37">
        <f t="shared" ref="K59:M59" si="40">SUM(K60:K61)</f>
        <v>782560.53</v>
      </c>
      <c r="L59" s="37">
        <f t="shared" si="40"/>
        <v>0</v>
      </c>
      <c r="M59" s="37">
        <f t="shared" si="40"/>
        <v>0</v>
      </c>
      <c r="N59" s="37">
        <f>SUM(N60:N62)</f>
        <v>1566000</v>
      </c>
      <c r="O59" s="37">
        <f>SUM(O60:O62)</f>
        <v>2676000</v>
      </c>
      <c r="P59" s="37">
        <f>SUM(P60:P62)</f>
        <v>12025000</v>
      </c>
      <c r="Q59" s="37">
        <v>9073000</v>
      </c>
      <c r="R59" s="64">
        <v>9200000</v>
      </c>
      <c r="S59" s="304">
        <f t="shared" ref="S59" si="41">SUM(S60:S62)</f>
        <v>2660000</v>
      </c>
      <c r="T59" s="64">
        <f t="shared" si="39"/>
        <v>29.31775597927918</v>
      </c>
    </row>
    <row r="60" spans="1:25">
      <c r="A60" s="105">
        <v>633</v>
      </c>
      <c r="B60" s="97" t="s">
        <v>4</v>
      </c>
      <c r="C60" s="18">
        <v>730000</v>
      </c>
      <c r="D60" s="18">
        <v>1272362</v>
      </c>
      <c r="E60" s="18"/>
      <c r="F60" s="18"/>
      <c r="G60" s="18">
        <v>730000</v>
      </c>
      <c r="H60" s="18">
        <v>1272362</v>
      </c>
      <c r="I60" s="18"/>
      <c r="J60" s="37">
        <v>1423020</v>
      </c>
      <c r="K60" s="37">
        <v>559926</v>
      </c>
      <c r="L60" s="37"/>
      <c r="M60" s="37"/>
      <c r="N60" s="37">
        <v>416000</v>
      </c>
      <c r="O60" s="37">
        <v>1216000</v>
      </c>
      <c r="P60" s="37">
        <v>4810000</v>
      </c>
      <c r="Q60" s="37"/>
      <c r="R60" s="64"/>
      <c r="S60" s="304">
        <v>1728000</v>
      </c>
      <c r="T60" s="64" t="e">
        <f t="shared" si="39"/>
        <v>#DIV/0!</v>
      </c>
      <c r="U60" s="36"/>
      <c r="V60" s="36"/>
      <c r="W60" s="36"/>
      <c r="X60" s="36"/>
      <c r="Y60" s="36"/>
    </row>
    <row r="61" spans="1:25">
      <c r="A61" s="105">
        <v>634</v>
      </c>
      <c r="B61" s="97" t="s">
        <v>250</v>
      </c>
      <c r="C61" s="18">
        <v>80000</v>
      </c>
      <c r="D61" s="18">
        <v>400000</v>
      </c>
      <c r="E61" s="18"/>
      <c r="F61" s="18"/>
      <c r="G61" s="18">
        <v>80000</v>
      </c>
      <c r="H61" s="18">
        <v>400000</v>
      </c>
      <c r="I61" s="18"/>
      <c r="J61" s="37">
        <v>200000</v>
      </c>
      <c r="K61" s="37">
        <v>222634.53</v>
      </c>
      <c r="L61" s="37"/>
      <c r="M61" s="37"/>
      <c r="N61" s="37">
        <v>150000</v>
      </c>
      <c r="O61" s="37">
        <v>200000</v>
      </c>
      <c r="P61" s="37">
        <v>235000</v>
      </c>
      <c r="Q61" s="37"/>
      <c r="R61" s="64"/>
      <c r="S61" s="304">
        <v>120000</v>
      </c>
      <c r="T61" s="64" t="e">
        <f t="shared" si="39"/>
        <v>#DIV/0!</v>
      </c>
      <c r="U61" s="36"/>
      <c r="V61" s="36"/>
      <c r="W61" s="36"/>
      <c r="X61" s="36"/>
      <c r="Y61" s="36"/>
    </row>
    <row r="62" spans="1:25">
      <c r="A62" s="105">
        <v>638</v>
      </c>
      <c r="B62" s="97" t="s">
        <v>322</v>
      </c>
      <c r="C62" s="18"/>
      <c r="D62" s="18"/>
      <c r="E62" s="18"/>
      <c r="F62" s="18"/>
      <c r="G62" s="18"/>
      <c r="H62" s="18"/>
      <c r="I62" s="18"/>
      <c r="J62" s="37">
        <v>0</v>
      </c>
      <c r="K62" s="37"/>
      <c r="L62" s="37"/>
      <c r="M62" s="37"/>
      <c r="N62" s="37">
        <v>1000000</v>
      </c>
      <c r="O62" s="37">
        <v>1260000</v>
      </c>
      <c r="P62" s="37">
        <v>6980000</v>
      </c>
      <c r="Q62" s="37"/>
      <c r="R62" s="64"/>
      <c r="S62" s="304">
        <v>812000</v>
      </c>
      <c r="T62" s="64" t="e">
        <f t="shared" si="39"/>
        <v>#DIV/0!</v>
      </c>
    </row>
    <row r="63" spans="1:25">
      <c r="A63" s="105">
        <v>64</v>
      </c>
      <c r="B63" s="97" t="s">
        <v>5</v>
      </c>
      <c r="C63" s="18">
        <v>29000</v>
      </c>
      <c r="D63" s="18">
        <v>40000</v>
      </c>
      <c r="E63" s="18">
        <v>41000</v>
      </c>
      <c r="F63" s="18">
        <v>42000</v>
      </c>
      <c r="G63" s="18">
        <v>29000</v>
      </c>
      <c r="H63" s="18">
        <v>40000</v>
      </c>
      <c r="I63" s="18">
        <v>41000</v>
      </c>
      <c r="J63" s="37">
        <f>SUM(J64:J65)</f>
        <v>17000</v>
      </c>
      <c r="K63" s="37">
        <f t="shared" ref="K63:O63" si="42">SUM(K64:K65)</f>
        <v>5883.9400000000005</v>
      </c>
      <c r="L63" s="37">
        <f t="shared" si="42"/>
        <v>0</v>
      </c>
      <c r="M63" s="37">
        <f t="shared" si="42"/>
        <v>0</v>
      </c>
      <c r="N63" s="37">
        <f t="shared" si="42"/>
        <v>34500</v>
      </c>
      <c r="O63" s="37">
        <f t="shared" si="42"/>
        <v>44500</v>
      </c>
      <c r="P63" s="37">
        <f t="shared" ref="P63" si="43">SUM(P64:P65)</f>
        <v>17000</v>
      </c>
      <c r="Q63" s="37">
        <v>17000</v>
      </c>
      <c r="R63" s="64">
        <v>17000</v>
      </c>
      <c r="S63" s="304">
        <f t="shared" ref="S63" si="44">SUM(S64:S65)</f>
        <v>43000</v>
      </c>
      <c r="T63" s="64">
        <f t="shared" si="39"/>
        <v>252.94117647058823</v>
      </c>
      <c r="U63" s="36"/>
      <c r="V63" s="36"/>
      <c r="W63" s="36"/>
      <c r="X63" s="36"/>
      <c r="Y63" s="36"/>
    </row>
    <row r="64" spans="1:25">
      <c r="A64" s="105">
        <v>641</v>
      </c>
      <c r="B64" s="97" t="s">
        <v>101</v>
      </c>
      <c r="C64" s="18">
        <v>5000</v>
      </c>
      <c r="D64" s="18">
        <v>3000</v>
      </c>
      <c r="E64" s="18"/>
      <c r="F64" s="18"/>
      <c r="G64" s="18">
        <v>5000</v>
      </c>
      <c r="H64" s="18">
        <v>3000</v>
      </c>
      <c r="I64" s="18"/>
      <c r="J64" s="37">
        <v>1000</v>
      </c>
      <c r="K64" s="37">
        <v>318.55</v>
      </c>
      <c r="L64" s="37"/>
      <c r="M64" s="37"/>
      <c r="N64" s="37">
        <v>1000</v>
      </c>
      <c r="O64" s="37">
        <v>1000</v>
      </c>
      <c r="P64" s="37">
        <v>1000</v>
      </c>
      <c r="Q64" s="37"/>
      <c r="R64" s="64"/>
      <c r="S64" s="304">
        <v>1000</v>
      </c>
      <c r="T64" s="64" t="e">
        <f t="shared" si="39"/>
        <v>#DIV/0!</v>
      </c>
    </row>
    <row r="65" spans="1:20">
      <c r="A65" s="105">
        <v>642</v>
      </c>
      <c r="B65" s="97" t="s">
        <v>124</v>
      </c>
      <c r="C65" s="18">
        <v>24000</v>
      </c>
      <c r="D65" s="18">
        <v>37000</v>
      </c>
      <c r="E65" s="18"/>
      <c r="F65" s="18"/>
      <c r="G65" s="18">
        <v>24000</v>
      </c>
      <c r="H65" s="18">
        <v>37000</v>
      </c>
      <c r="I65" s="18"/>
      <c r="J65" s="37">
        <v>16000</v>
      </c>
      <c r="K65" s="37">
        <v>5565.39</v>
      </c>
      <c r="L65" s="37"/>
      <c r="M65" s="37"/>
      <c r="N65" s="37">
        <v>33500</v>
      </c>
      <c r="O65" s="37">
        <v>43500</v>
      </c>
      <c r="P65" s="37">
        <v>16000</v>
      </c>
      <c r="Q65" s="37"/>
      <c r="R65" s="64"/>
      <c r="S65" s="304">
        <v>42000</v>
      </c>
      <c r="T65" s="64" t="e">
        <f t="shared" si="39"/>
        <v>#DIV/0!</v>
      </c>
    </row>
    <row r="66" spans="1:20">
      <c r="A66" s="105">
        <v>65</v>
      </c>
      <c r="B66" s="97" t="s">
        <v>125</v>
      </c>
      <c r="C66" s="18">
        <v>477000</v>
      </c>
      <c r="D66" s="18">
        <v>607000</v>
      </c>
      <c r="E66" s="18">
        <v>680000</v>
      </c>
      <c r="F66" s="18">
        <v>682000</v>
      </c>
      <c r="G66" s="18">
        <v>477000</v>
      </c>
      <c r="H66" s="18">
        <v>607000</v>
      </c>
      <c r="I66" s="18">
        <v>680000</v>
      </c>
      <c r="J66" s="37">
        <f>SUM(J67:J69)</f>
        <v>618000</v>
      </c>
      <c r="K66" s="37">
        <f t="shared" ref="K66:O66" si="45">SUM(K67:K69)</f>
        <v>46570.11</v>
      </c>
      <c r="L66" s="37">
        <f t="shared" si="45"/>
        <v>0</v>
      </c>
      <c r="M66" s="37">
        <f t="shared" si="45"/>
        <v>0</v>
      </c>
      <c r="N66" s="37">
        <f t="shared" si="45"/>
        <v>134000</v>
      </c>
      <c r="O66" s="37">
        <f t="shared" si="45"/>
        <v>134000</v>
      </c>
      <c r="P66" s="37">
        <f t="shared" ref="P66" si="46">SUM(P67:P69)</f>
        <v>138500</v>
      </c>
      <c r="Q66" s="37">
        <v>140000</v>
      </c>
      <c r="R66" s="64">
        <v>145000</v>
      </c>
      <c r="S66" s="304">
        <f t="shared" ref="S66" si="47">SUM(S67:S69)</f>
        <v>157000</v>
      </c>
      <c r="T66" s="64">
        <f t="shared" si="39"/>
        <v>112.14285714285714</v>
      </c>
    </row>
    <row r="67" spans="1:20">
      <c r="A67" s="105">
        <v>651</v>
      </c>
      <c r="B67" s="97" t="s">
        <v>126</v>
      </c>
      <c r="C67" s="18">
        <v>1000</v>
      </c>
      <c r="D67" s="18">
        <v>1000</v>
      </c>
      <c r="E67" s="18"/>
      <c r="F67" s="18"/>
      <c r="G67" s="18">
        <v>1000</v>
      </c>
      <c r="H67" s="18">
        <v>1000</v>
      </c>
      <c r="I67" s="18"/>
      <c r="J67" s="37">
        <v>12000</v>
      </c>
      <c r="K67" s="37">
        <v>0</v>
      </c>
      <c r="L67" s="37"/>
      <c r="M67" s="37"/>
      <c r="N67" s="37">
        <v>18000</v>
      </c>
      <c r="O67" s="37">
        <v>18000</v>
      </c>
      <c r="P67" s="37">
        <v>15000</v>
      </c>
      <c r="Q67" s="37"/>
      <c r="R67" s="64"/>
      <c r="S67" s="304">
        <v>21000</v>
      </c>
      <c r="T67" s="64" t="e">
        <f t="shared" si="39"/>
        <v>#DIV/0!</v>
      </c>
    </row>
    <row r="68" spans="1:20">
      <c r="A68" s="105">
        <v>652</v>
      </c>
      <c r="B68" s="97" t="s">
        <v>6</v>
      </c>
      <c r="C68" s="18">
        <v>371000</v>
      </c>
      <c r="D68" s="18">
        <v>501000</v>
      </c>
      <c r="E68" s="18"/>
      <c r="F68" s="18"/>
      <c r="G68" s="18">
        <v>371000</v>
      </c>
      <c r="H68" s="18">
        <v>501000</v>
      </c>
      <c r="I68" s="18"/>
      <c r="J68" s="37">
        <v>501000</v>
      </c>
      <c r="K68" s="37">
        <v>91.17</v>
      </c>
      <c r="L68" s="37"/>
      <c r="M68" s="37"/>
      <c r="N68" s="37">
        <v>6000</v>
      </c>
      <c r="O68" s="37">
        <v>6000</v>
      </c>
      <c r="P68" s="37">
        <v>500</v>
      </c>
      <c r="Q68" s="37"/>
      <c r="R68" s="64"/>
      <c r="S68" s="304">
        <v>6000</v>
      </c>
      <c r="T68" s="64" t="e">
        <f t="shared" si="39"/>
        <v>#DIV/0!</v>
      </c>
    </row>
    <row r="69" spans="1:20">
      <c r="A69" s="105">
        <v>653</v>
      </c>
      <c r="B69" s="97" t="s">
        <v>65</v>
      </c>
      <c r="C69" s="18">
        <v>105000</v>
      </c>
      <c r="D69" s="18">
        <v>105000</v>
      </c>
      <c r="E69" s="18"/>
      <c r="F69" s="18"/>
      <c r="G69" s="18">
        <v>105000</v>
      </c>
      <c r="H69" s="18">
        <v>105000</v>
      </c>
      <c r="I69" s="18"/>
      <c r="J69" s="37">
        <v>105000</v>
      </c>
      <c r="K69" s="37">
        <v>46478.94</v>
      </c>
      <c r="L69" s="37"/>
      <c r="M69" s="37"/>
      <c r="N69" s="37">
        <v>110000</v>
      </c>
      <c r="O69" s="37">
        <v>110000</v>
      </c>
      <c r="P69" s="37">
        <v>123000</v>
      </c>
      <c r="Q69" s="37"/>
      <c r="R69" s="64"/>
      <c r="S69" s="304">
        <v>130000</v>
      </c>
      <c r="T69" s="64" t="e">
        <f t="shared" si="39"/>
        <v>#DIV/0!</v>
      </c>
    </row>
    <row r="70" spans="1:20" hidden="1">
      <c r="A70" s="106">
        <v>7</v>
      </c>
      <c r="B70" s="98" t="s">
        <v>127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38">
        <f>SUM(J71+J73)</f>
        <v>0</v>
      </c>
      <c r="K70" s="38">
        <f t="shared" ref="K70:N70" si="48">SUM(K71+K73)</f>
        <v>0</v>
      </c>
      <c r="L70" s="38">
        <f t="shared" si="48"/>
        <v>0</v>
      </c>
      <c r="M70" s="38">
        <f t="shared" si="48"/>
        <v>0</v>
      </c>
      <c r="N70" s="38">
        <f t="shared" si="48"/>
        <v>0</v>
      </c>
      <c r="O70" s="38">
        <f t="shared" ref="O70:Q70" si="49">SUM(O71+O73)</f>
        <v>0</v>
      </c>
      <c r="P70" s="38">
        <f t="shared" ref="P70" si="50">SUM(P71+P73)</f>
        <v>0</v>
      </c>
      <c r="Q70" s="38">
        <f t="shared" si="49"/>
        <v>0</v>
      </c>
      <c r="R70" s="65">
        <f t="shared" ref="R70:T70" si="51">SUM(R71+R73)</f>
        <v>0</v>
      </c>
      <c r="S70" s="305">
        <f t="shared" si="51"/>
        <v>0</v>
      </c>
      <c r="T70" s="65">
        <f t="shared" si="51"/>
        <v>0</v>
      </c>
    </row>
    <row r="71" spans="1:20" hidden="1">
      <c r="A71" s="105">
        <v>71</v>
      </c>
      <c r="B71" s="97" t="s">
        <v>8</v>
      </c>
      <c r="C71" s="18">
        <v>0</v>
      </c>
      <c r="D71" s="18">
        <v>0</v>
      </c>
      <c r="E71" s="18"/>
      <c r="F71" s="18"/>
      <c r="G71" s="18">
        <v>0</v>
      </c>
      <c r="H71" s="18">
        <v>0</v>
      </c>
      <c r="I71" s="18"/>
      <c r="J71" s="37">
        <f>SUM(J72)</f>
        <v>0</v>
      </c>
      <c r="K71" s="37">
        <f t="shared" ref="K71:T71" si="52">SUM(K72)</f>
        <v>0</v>
      </c>
      <c r="L71" s="37">
        <f t="shared" si="52"/>
        <v>0</v>
      </c>
      <c r="M71" s="37">
        <f t="shared" si="52"/>
        <v>0</v>
      </c>
      <c r="N71" s="37">
        <f t="shared" si="52"/>
        <v>0</v>
      </c>
      <c r="O71" s="37">
        <f t="shared" si="52"/>
        <v>0</v>
      </c>
      <c r="P71" s="37">
        <f t="shared" si="52"/>
        <v>0</v>
      </c>
      <c r="Q71" s="37">
        <f t="shared" si="52"/>
        <v>0</v>
      </c>
      <c r="R71" s="64">
        <f t="shared" si="52"/>
        <v>0</v>
      </c>
      <c r="S71" s="304">
        <f t="shared" si="52"/>
        <v>0</v>
      </c>
      <c r="T71" s="64">
        <f t="shared" si="52"/>
        <v>0</v>
      </c>
    </row>
    <row r="72" spans="1:20" hidden="1">
      <c r="A72" s="105">
        <v>711</v>
      </c>
      <c r="B72" s="97" t="s">
        <v>128</v>
      </c>
      <c r="C72" s="18">
        <v>0</v>
      </c>
      <c r="D72" s="18">
        <v>0</v>
      </c>
      <c r="E72" s="18"/>
      <c r="F72" s="18"/>
      <c r="G72" s="18">
        <v>0</v>
      </c>
      <c r="H72" s="18">
        <v>0</v>
      </c>
      <c r="I72" s="18"/>
      <c r="J72" s="37"/>
      <c r="K72" s="37"/>
      <c r="L72" s="37"/>
      <c r="M72" s="37"/>
      <c r="N72" s="37">
        <v>0</v>
      </c>
      <c r="O72" s="37">
        <v>0</v>
      </c>
      <c r="P72" s="37">
        <v>0</v>
      </c>
      <c r="Q72" s="37">
        <v>0</v>
      </c>
      <c r="R72" s="64">
        <v>0</v>
      </c>
      <c r="S72" s="304">
        <v>0</v>
      </c>
      <c r="T72" s="64">
        <v>0</v>
      </c>
    </row>
    <row r="73" spans="1:20" hidden="1">
      <c r="A73" s="105">
        <v>72</v>
      </c>
      <c r="B73" s="97" t="s">
        <v>148</v>
      </c>
      <c r="C73" s="18">
        <v>0</v>
      </c>
      <c r="D73" s="18">
        <v>0</v>
      </c>
      <c r="E73" s="18"/>
      <c r="F73" s="18"/>
      <c r="G73" s="18">
        <v>0</v>
      </c>
      <c r="H73" s="18">
        <v>0</v>
      </c>
      <c r="I73" s="18"/>
      <c r="J73" s="37">
        <f>SUM(J74)</f>
        <v>0</v>
      </c>
      <c r="K73" s="37">
        <f t="shared" ref="K73:T73" si="53">SUM(K74)</f>
        <v>0</v>
      </c>
      <c r="L73" s="37">
        <f t="shared" si="53"/>
        <v>0</v>
      </c>
      <c r="M73" s="37">
        <f t="shared" si="53"/>
        <v>0</v>
      </c>
      <c r="N73" s="37">
        <f t="shared" si="53"/>
        <v>0</v>
      </c>
      <c r="O73" s="37">
        <f t="shared" si="53"/>
        <v>0</v>
      </c>
      <c r="P73" s="37">
        <f t="shared" si="53"/>
        <v>0</v>
      </c>
      <c r="Q73" s="37">
        <f t="shared" si="53"/>
        <v>0</v>
      </c>
      <c r="R73" s="64">
        <f t="shared" si="53"/>
        <v>0</v>
      </c>
      <c r="S73" s="304">
        <f t="shared" si="53"/>
        <v>0</v>
      </c>
      <c r="T73" s="64">
        <f t="shared" si="53"/>
        <v>0</v>
      </c>
    </row>
    <row r="74" spans="1:20" hidden="1">
      <c r="A74" s="105">
        <v>721</v>
      </c>
      <c r="B74" s="97" t="s">
        <v>146</v>
      </c>
      <c r="C74" s="18">
        <v>0</v>
      </c>
      <c r="D74" s="18">
        <v>0</v>
      </c>
      <c r="E74" s="18"/>
      <c r="F74" s="18"/>
      <c r="G74" s="18">
        <v>0</v>
      </c>
      <c r="H74" s="18">
        <v>0</v>
      </c>
      <c r="I74" s="18"/>
      <c r="J74" s="37"/>
      <c r="K74" s="37"/>
      <c r="L74" s="37"/>
      <c r="M74" s="37"/>
      <c r="N74" s="37">
        <v>0</v>
      </c>
      <c r="O74" s="37">
        <v>0</v>
      </c>
      <c r="P74" s="37">
        <v>0</v>
      </c>
      <c r="Q74" s="37">
        <v>0</v>
      </c>
      <c r="R74" s="64">
        <v>0</v>
      </c>
      <c r="S74" s="304">
        <v>0</v>
      </c>
      <c r="T74" s="64">
        <v>0</v>
      </c>
    </row>
    <row r="75" spans="1:20">
      <c r="A75" s="105">
        <v>66</v>
      </c>
      <c r="B75" s="97" t="s">
        <v>525</v>
      </c>
      <c r="C75" s="18"/>
      <c r="D75" s="18"/>
      <c r="E75" s="18"/>
      <c r="F75" s="18"/>
      <c r="G75" s="18"/>
      <c r="H75" s="18"/>
      <c r="I75" s="18"/>
      <c r="J75" s="37"/>
      <c r="K75" s="37"/>
      <c r="L75" s="37"/>
      <c r="M75" s="37"/>
      <c r="N75" s="37"/>
      <c r="O75" s="37"/>
      <c r="P75" s="37">
        <f>SUM(P76)</f>
        <v>0</v>
      </c>
      <c r="Q75" s="37">
        <f t="shared" ref="Q75:R75" si="54">SUM(Q76)</f>
        <v>0</v>
      </c>
      <c r="R75" s="64">
        <f t="shared" si="54"/>
        <v>0</v>
      </c>
      <c r="S75" s="304"/>
      <c r="T75" s="64"/>
    </row>
    <row r="76" spans="1:20">
      <c r="A76" s="105">
        <v>663</v>
      </c>
      <c r="B76" s="97" t="s">
        <v>214</v>
      </c>
      <c r="C76" s="18"/>
      <c r="D76" s="18"/>
      <c r="E76" s="18"/>
      <c r="F76" s="18"/>
      <c r="G76" s="18"/>
      <c r="H76" s="18"/>
      <c r="I76" s="18"/>
      <c r="J76" s="37"/>
      <c r="K76" s="37"/>
      <c r="L76" s="37"/>
      <c r="M76" s="37"/>
      <c r="N76" s="37"/>
      <c r="O76" s="37"/>
      <c r="P76" s="37">
        <v>0</v>
      </c>
      <c r="Q76" s="37">
        <v>0</v>
      </c>
      <c r="R76" s="64"/>
      <c r="S76" s="304"/>
      <c r="T76" s="64"/>
    </row>
    <row r="77" spans="1:20">
      <c r="A77" s="106">
        <v>3</v>
      </c>
      <c r="B77" s="98" t="s">
        <v>9</v>
      </c>
      <c r="C77" s="19">
        <v>1320000</v>
      </c>
      <c r="D77" s="19">
        <v>1873362</v>
      </c>
      <c r="E77" s="19">
        <v>1449000</v>
      </c>
      <c r="F77" s="19">
        <v>1486000</v>
      </c>
      <c r="G77" s="19">
        <v>1320000</v>
      </c>
      <c r="H77" s="19">
        <v>1873362</v>
      </c>
      <c r="I77" s="19">
        <v>1449000</v>
      </c>
      <c r="J77" s="38">
        <f t="shared" ref="J77:S77" si="55">SUM(J78+J82+J87+J93+J95)</f>
        <v>1837000</v>
      </c>
      <c r="K77" s="38">
        <f t="shared" si="55"/>
        <v>727178.75</v>
      </c>
      <c r="L77" s="38">
        <f t="shared" si="55"/>
        <v>0</v>
      </c>
      <c r="M77" s="38">
        <f t="shared" si="55"/>
        <v>0</v>
      </c>
      <c r="N77" s="38">
        <f t="shared" si="55"/>
        <v>3556200</v>
      </c>
      <c r="O77" s="38">
        <f t="shared" si="55"/>
        <v>4030200</v>
      </c>
      <c r="P77" s="38">
        <f>SUM(P78+P82+P87+P93+P95)+P90</f>
        <v>4920500</v>
      </c>
      <c r="Q77" s="38">
        <f t="shared" ref="Q77:R77" si="56">SUM(Q78+Q82+Q87+Q93+Q95)+Q90</f>
        <v>4940000</v>
      </c>
      <c r="R77" s="65">
        <f t="shared" si="56"/>
        <v>5012000</v>
      </c>
      <c r="S77" s="305">
        <f t="shared" si="55"/>
        <v>4456000</v>
      </c>
      <c r="T77" s="65">
        <f>SUM(S77/Q77*100)</f>
        <v>90.202429149797567</v>
      </c>
    </row>
    <row r="78" spans="1:20">
      <c r="A78" s="105">
        <v>31</v>
      </c>
      <c r="B78" s="97" t="s">
        <v>10</v>
      </c>
      <c r="C78" s="18">
        <v>356000</v>
      </c>
      <c r="D78" s="18">
        <v>398000</v>
      </c>
      <c r="E78" s="18">
        <v>358000</v>
      </c>
      <c r="F78" s="18">
        <v>358000</v>
      </c>
      <c r="G78" s="18">
        <v>356000</v>
      </c>
      <c r="H78" s="18">
        <v>398000</v>
      </c>
      <c r="I78" s="18">
        <v>358000</v>
      </c>
      <c r="J78" s="37">
        <f>SUM(J79:J81)</f>
        <v>511000</v>
      </c>
      <c r="K78" s="37">
        <f t="shared" ref="K78:N78" si="57">SUM(K79:K81)</f>
        <v>253625.46000000002</v>
      </c>
      <c r="L78" s="37">
        <f t="shared" si="57"/>
        <v>0</v>
      </c>
      <c r="M78" s="37">
        <f t="shared" si="57"/>
        <v>0</v>
      </c>
      <c r="N78" s="37">
        <f t="shared" si="57"/>
        <v>1411500</v>
      </c>
      <c r="O78" s="37">
        <f t="shared" ref="O78:P78" si="58">SUM(O79:O81)</f>
        <v>1612704</v>
      </c>
      <c r="P78" s="37">
        <f t="shared" si="58"/>
        <v>1695500</v>
      </c>
      <c r="Q78" s="37">
        <v>1708000</v>
      </c>
      <c r="R78" s="64">
        <v>1708000</v>
      </c>
      <c r="S78" s="304">
        <f>SUM(S79:S81)</f>
        <v>1433000</v>
      </c>
      <c r="T78" s="64">
        <f>SUM(S78/Q78*100)</f>
        <v>83.899297423887589</v>
      </c>
    </row>
    <row r="79" spans="1:20">
      <c r="A79" s="105">
        <v>311</v>
      </c>
      <c r="B79" s="97" t="s">
        <v>129</v>
      </c>
      <c r="C79" s="18">
        <v>296000</v>
      </c>
      <c r="D79" s="18">
        <v>335000</v>
      </c>
      <c r="E79" s="18"/>
      <c r="F79" s="18"/>
      <c r="G79" s="18">
        <v>296000</v>
      </c>
      <c r="H79" s="18">
        <v>335000</v>
      </c>
      <c r="I79" s="18"/>
      <c r="J79" s="37">
        <v>460000</v>
      </c>
      <c r="K79" s="37">
        <v>212889.92</v>
      </c>
      <c r="L79" s="37"/>
      <c r="M79" s="37"/>
      <c r="N79" s="37">
        <v>1180000</v>
      </c>
      <c r="O79" s="37">
        <v>1361080.3</v>
      </c>
      <c r="P79" s="37">
        <v>1400000</v>
      </c>
      <c r="Q79" s="37"/>
      <c r="R79" s="64"/>
      <c r="S79" s="304">
        <v>1226000</v>
      </c>
      <c r="T79" s="64" t="e">
        <f t="shared" ref="T79:T97" si="59">SUM(S79/Q79*100)</f>
        <v>#DIV/0!</v>
      </c>
    </row>
    <row r="80" spans="1:20">
      <c r="A80" s="105">
        <v>312</v>
      </c>
      <c r="B80" s="97" t="s">
        <v>11</v>
      </c>
      <c r="C80" s="18">
        <v>14000</v>
      </c>
      <c r="D80" s="18">
        <v>12000</v>
      </c>
      <c r="E80" s="18"/>
      <c r="F80" s="18"/>
      <c r="G80" s="18">
        <v>14000</v>
      </c>
      <c r="H80" s="18">
        <v>12000</v>
      </c>
      <c r="I80" s="18"/>
      <c r="J80" s="37">
        <v>15000</v>
      </c>
      <c r="K80" s="37">
        <v>4500</v>
      </c>
      <c r="L80" s="37"/>
      <c r="M80" s="37"/>
      <c r="N80" s="37">
        <v>39000</v>
      </c>
      <c r="O80" s="37">
        <v>27500</v>
      </c>
      <c r="P80" s="37">
        <v>68000</v>
      </c>
      <c r="Q80" s="37"/>
      <c r="R80" s="64"/>
      <c r="S80" s="304">
        <v>71000</v>
      </c>
      <c r="T80" s="64" t="e">
        <f t="shared" si="59"/>
        <v>#DIV/0!</v>
      </c>
    </row>
    <row r="81" spans="1:20">
      <c r="A81" s="105">
        <v>313</v>
      </c>
      <c r="B81" s="97" t="s">
        <v>130</v>
      </c>
      <c r="C81" s="18">
        <v>46000</v>
      </c>
      <c r="D81" s="18">
        <v>51000</v>
      </c>
      <c r="E81" s="18"/>
      <c r="F81" s="18"/>
      <c r="G81" s="18">
        <v>46000</v>
      </c>
      <c r="H81" s="18">
        <v>51000</v>
      </c>
      <c r="I81" s="18"/>
      <c r="J81" s="37">
        <v>36000</v>
      </c>
      <c r="K81" s="37">
        <v>36235.54</v>
      </c>
      <c r="L81" s="37"/>
      <c r="M81" s="37"/>
      <c r="N81" s="37">
        <v>192500</v>
      </c>
      <c r="O81" s="37">
        <v>224123.7</v>
      </c>
      <c r="P81" s="37">
        <v>227500</v>
      </c>
      <c r="Q81" s="37"/>
      <c r="R81" s="64"/>
      <c r="S81" s="304">
        <v>136000</v>
      </c>
      <c r="T81" s="64" t="e">
        <f t="shared" si="59"/>
        <v>#DIV/0!</v>
      </c>
    </row>
    <row r="82" spans="1:20">
      <c r="A82" s="105">
        <v>32</v>
      </c>
      <c r="B82" s="97" t="s">
        <v>14</v>
      </c>
      <c r="C82" s="18">
        <v>578000</v>
      </c>
      <c r="D82" s="18">
        <v>602362</v>
      </c>
      <c r="E82" s="18">
        <v>625000</v>
      </c>
      <c r="F82" s="18">
        <v>637000</v>
      </c>
      <c r="G82" s="18">
        <v>578000</v>
      </c>
      <c r="H82" s="18">
        <v>602362</v>
      </c>
      <c r="I82" s="18">
        <v>625000</v>
      </c>
      <c r="J82" s="37">
        <f>SUM(J83:J86)</f>
        <v>782000</v>
      </c>
      <c r="K82" s="37">
        <f t="shared" ref="K82:N82" si="60">SUM(K83:K86)</f>
        <v>274792.07999999996</v>
      </c>
      <c r="L82" s="37">
        <f t="shared" si="60"/>
        <v>0</v>
      </c>
      <c r="M82" s="37">
        <f t="shared" si="60"/>
        <v>0</v>
      </c>
      <c r="N82" s="37">
        <f t="shared" si="60"/>
        <v>1277700</v>
      </c>
      <c r="O82" s="37">
        <f t="shared" ref="O82:P82" si="61">SUM(O83:O86)</f>
        <v>1544996</v>
      </c>
      <c r="P82" s="37">
        <f t="shared" si="61"/>
        <v>1364000</v>
      </c>
      <c r="Q82" s="37">
        <v>1362000</v>
      </c>
      <c r="R82" s="64">
        <v>1434000</v>
      </c>
      <c r="S82" s="304">
        <f>SUM(S83:S86)</f>
        <v>1440000</v>
      </c>
      <c r="T82" s="64">
        <f t="shared" si="59"/>
        <v>105.72687224669603</v>
      </c>
    </row>
    <row r="83" spans="1:20">
      <c r="A83" s="105">
        <v>321</v>
      </c>
      <c r="B83" s="97" t="s">
        <v>131</v>
      </c>
      <c r="C83" s="18">
        <v>13000</v>
      </c>
      <c r="D83" s="18">
        <v>13000</v>
      </c>
      <c r="E83" s="18"/>
      <c r="F83" s="18"/>
      <c r="G83" s="18">
        <v>13000</v>
      </c>
      <c r="H83" s="18">
        <v>13000</v>
      </c>
      <c r="I83" s="18"/>
      <c r="J83" s="37">
        <v>13000</v>
      </c>
      <c r="K83" s="37">
        <v>4435.2</v>
      </c>
      <c r="L83" s="37"/>
      <c r="M83" s="37"/>
      <c r="N83" s="37">
        <v>42000</v>
      </c>
      <c r="O83" s="37">
        <v>126500</v>
      </c>
      <c r="P83" s="37">
        <v>68000</v>
      </c>
      <c r="Q83" s="37"/>
      <c r="R83" s="64"/>
      <c r="S83" s="304">
        <v>158500</v>
      </c>
      <c r="T83" s="64" t="e">
        <f t="shared" si="59"/>
        <v>#DIV/0!</v>
      </c>
    </row>
    <row r="84" spans="1:20">
      <c r="A84" s="105">
        <v>322</v>
      </c>
      <c r="B84" s="97" t="s">
        <v>132</v>
      </c>
      <c r="C84" s="18">
        <v>194000</v>
      </c>
      <c r="D84" s="18">
        <v>167000</v>
      </c>
      <c r="E84" s="18"/>
      <c r="F84" s="18"/>
      <c r="G84" s="18">
        <v>194000</v>
      </c>
      <c r="H84" s="18">
        <v>167000</v>
      </c>
      <c r="I84" s="18"/>
      <c r="J84" s="37">
        <v>191000</v>
      </c>
      <c r="K84" s="37">
        <v>65059.45</v>
      </c>
      <c r="L84" s="37"/>
      <c r="M84" s="37"/>
      <c r="N84" s="37">
        <v>335000</v>
      </c>
      <c r="O84" s="37">
        <v>341000</v>
      </c>
      <c r="P84" s="37">
        <v>268000</v>
      </c>
      <c r="Q84" s="37"/>
      <c r="R84" s="64"/>
      <c r="S84" s="304">
        <v>287500</v>
      </c>
      <c r="T84" s="64" t="e">
        <f t="shared" si="59"/>
        <v>#DIV/0!</v>
      </c>
    </row>
    <row r="85" spans="1:20">
      <c r="A85" s="105">
        <v>323</v>
      </c>
      <c r="B85" s="97" t="s">
        <v>133</v>
      </c>
      <c r="C85" s="18">
        <v>242000</v>
      </c>
      <c r="D85" s="18">
        <v>243000</v>
      </c>
      <c r="E85" s="18"/>
      <c r="F85" s="18"/>
      <c r="G85" s="18">
        <v>242000</v>
      </c>
      <c r="H85" s="18">
        <v>243000</v>
      </c>
      <c r="I85" s="18"/>
      <c r="J85" s="37">
        <v>314000</v>
      </c>
      <c r="K85" s="37">
        <v>84252.68</v>
      </c>
      <c r="L85" s="37"/>
      <c r="M85" s="37"/>
      <c r="N85" s="37">
        <v>658000</v>
      </c>
      <c r="O85" s="37">
        <v>723200</v>
      </c>
      <c r="P85" s="37">
        <v>830000</v>
      </c>
      <c r="Q85" s="37"/>
      <c r="R85" s="64"/>
      <c r="S85" s="304">
        <v>769500</v>
      </c>
      <c r="T85" s="64" t="e">
        <f t="shared" si="59"/>
        <v>#DIV/0!</v>
      </c>
    </row>
    <row r="86" spans="1:20">
      <c r="A86" s="105">
        <v>329</v>
      </c>
      <c r="B86" s="97" t="s">
        <v>17</v>
      </c>
      <c r="C86" s="18">
        <v>129000</v>
      </c>
      <c r="D86" s="18">
        <v>179362</v>
      </c>
      <c r="E86" s="18"/>
      <c r="F86" s="18"/>
      <c r="G86" s="18">
        <v>129000</v>
      </c>
      <c r="H86" s="18">
        <v>179362</v>
      </c>
      <c r="I86" s="18"/>
      <c r="J86" s="37">
        <v>264000</v>
      </c>
      <c r="K86" s="37">
        <v>121044.75</v>
      </c>
      <c r="L86" s="37"/>
      <c r="M86" s="37"/>
      <c r="N86" s="37">
        <v>242700</v>
      </c>
      <c r="O86" s="37">
        <v>354296</v>
      </c>
      <c r="P86" s="37">
        <v>198000</v>
      </c>
      <c r="Q86" s="37"/>
      <c r="R86" s="64"/>
      <c r="S86" s="304">
        <v>224500</v>
      </c>
      <c r="T86" s="64" t="e">
        <f t="shared" si="59"/>
        <v>#DIV/0!</v>
      </c>
    </row>
    <row r="87" spans="1:20">
      <c r="A87" s="105">
        <v>34</v>
      </c>
      <c r="B87" s="97" t="s">
        <v>19</v>
      </c>
      <c r="C87" s="18">
        <v>23000</v>
      </c>
      <c r="D87" s="18">
        <v>20000</v>
      </c>
      <c r="E87" s="18">
        <v>25000</v>
      </c>
      <c r="F87" s="18">
        <v>25000</v>
      </c>
      <c r="G87" s="18">
        <v>23000</v>
      </c>
      <c r="H87" s="18">
        <v>20000</v>
      </c>
      <c r="I87" s="18">
        <v>25000</v>
      </c>
      <c r="J87" s="37">
        <f>SUM(J88+J89)</f>
        <v>10000</v>
      </c>
      <c r="K87" s="37">
        <f t="shared" ref="K87:N87" si="62">SUM(K88+K89)</f>
        <v>4705.82</v>
      </c>
      <c r="L87" s="37">
        <f t="shared" si="62"/>
        <v>0</v>
      </c>
      <c r="M87" s="37">
        <f t="shared" si="62"/>
        <v>0</v>
      </c>
      <c r="N87" s="37">
        <f t="shared" si="62"/>
        <v>20000</v>
      </c>
      <c r="O87" s="37">
        <f t="shared" ref="O87:P87" si="63">SUM(O88+O89)</f>
        <v>8000</v>
      </c>
      <c r="P87" s="37">
        <f t="shared" si="63"/>
        <v>20000</v>
      </c>
      <c r="Q87" s="37">
        <v>20000</v>
      </c>
      <c r="R87" s="64">
        <v>20000</v>
      </c>
      <c r="S87" s="304">
        <f>SUM(S89)</f>
        <v>27000</v>
      </c>
      <c r="T87" s="64">
        <f t="shared" si="59"/>
        <v>135</v>
      </c>
    </row>
    <row r="88" spans="1:20" hidden="1">
      <c r="A88" s="105">
        <v>342</v>
      </c>
      <c r="B88" s="99" t="s">
        <v>97</v>
      </c>
      <c r="C88" s="18">
        <v>0</v>
      </c>
      <c r="D88" s="18">
        <v>0</v>
      </c>
      <c r="E88" s="18"/>
      <c r="F88" s="18"/>
      <c r="G88" s="18">
        <v>0</v>
      </c>
      <c r="H88" s="18">
        <v>0</v>
      </c>
      <c r="I88" s="18"/>
      <c r="J88" s="37">
        <v>0</v>
      </c>
      <c r="K88" s="37">
        <v>0</v>
      </c>
      <c r="L88" s="37"/>
      <c r="M88" s="37"/>
      <c r="N88" s="37">
        <v>0</v>
      </c>
      <c r="O88" s="37">
        <v>0</v>
      </c>
      <c r="P88" s="37">
        <v>0</v>
      </c>
      <c r="Q88" s="37"/>
      <c r="R88" s="64"/>
      <c r="S88" s="304"/>
      <c r="T88" s="64" t="e">
        <f t="shared" si="59"/>
        <v>#DIV/0!</v>
      </c>
    </row>
    <row r="89" spans="1:20">
      <c r="A89" s="105">
        <v>343</v>
      </c>
      <c r="B89" s="97" t="s">
        <v>134</v>
      </c>
      <c r="C89" s="18">
        <v>23000</v>
      </c>
      <c r="D89" s="18">
        <v>20000</v>
      </c>
      <c r="E89" s="18"/>
      <c r="F89" s="18"/>
      <c r="G89" s="18">
        <v>23000</v>
      </c>
      <c r="H89" s="18">
        <v>20000</v>
      </c>
      <c r="I89" s="18"/>
      <c r="J89" s="37">
        <v>10000</v>
      </c>
      <c r="K89" s="37">
        <v>4705.82</v>
      </c>
      <c r="L89" s="37"/>
      <c r="M89" s="37"/>
      <c r="N89" s="37">
        <v>20000</v>
      </c>
      <c r="O89" s="37">
        <v>8000</v>
      </c>
      <c r="P89" s="37">
        <v>20000</v>
      </c>
      <c r="Q89" s="37"/>
      <c r="R89" s="64"/>
      <c r="S89" s="304">
        <v>27000</v>
      </c>
      <c r="T89" s="64" t="e">
        <f t="shared" si="59"/>
        <v>#DIV/0!</v>
      </c>
    </row>
    <row r="90" spans="1:20">
      <c r="A90" s="105">
        <v>36</v>
      </c>
      <c r="B90" s="97" t="s">
        <v>457</v>
      </c>
      <c r="C90" s="18"/>
      <c r="D90" s="18"/>
      <c r="E90" s="18"/>
      <c r="F90" s="18"/>
      <c r="G90" s="18"/>
      <c r="H90" s="18"/>
      <c r="I90" s="18"/>
      <c r="J90" s="37"/>
      <c r="K90" s="37"/>
      <c r="L90" s="37"/>
      <c r="M90" s="37"/>
      <c r="N90" s="37"/>
      <c r="O90" s="37"/>
      <c r="P90" s="37">
        <f>SUM(P91:P92)</f>
        <v>54000</v>
      </c>
      <c r="Q90" s="37">
        <v>54000</v>
      </c>
      <c r="R90" s="64">
        <v>54000</v>
      </c>
      <c r="S90" s="304"/>
      <c r="T90" s="64"/>
    </row>
    <row r="91" spans="1:20">
      <c r="A91" s="105">
        <v>363</v>
      </c>
      <c r="B91" s="97" t="s">
        <v>456</v>
      </c>
      <c r="C91" s="18"/>
      <c r="D91" s="18"/>
      <c r="E91" s="18"/>
      <c r="F91" s="18"/>
      <c r="G91" s="18"/>
      <c r="H91" s="18"/>
      <c r="I91" s="18"/>
      <c r="J91" s="37"/>
      <c r="K91" s="37"/>
      <c r="L91" s="37"/>
      <c r="M91" s="37"/>
      <c r="N91" s="37"/>
      <c r="O91" s="37"/>
      <c r="P91" s="37">
        <v>6000</v>
      </c>
      <c r="Q91" s="37"/>
      <c r="R91" s="64"/>
      <c r="S91" s="304"/>
      <c r="T91" s="64"/>
    </row>
    <row r="92" spans="1:20">
      <c r="A92" s="105">
        <v>366</v>
      </c>
      <c r="B92" s="97"/>
      <c r="C92" s="18"/>
      <c r="D92" s="18"/>
      <c r="E92" s="18"/>
      <c r="F92" s="18"/>
      <c r="G92" s="18"/>
      <c r="H92" s="18"/>
      <c r="I92" s="18"/>
      <c r="J92" s="37"/>
      <c r="K92" s="37"/>
      <c r="L92" s="37"/>
      <c r="M92" s="37"/>
      <c r="N92" s="37"/>
      <c r="O92" s="37"/>
      <c r="P92" s="37">
        <v>48000</v>
      </c>
      <c r="Q92" s="37"/>
      <c r="R92" s="64"/>
      <c r="S92" s="304"/>
      <c r="T92" s="64"/>
    </row>
    <row r="93" spans="1:20">
      <c r="A93" s="105">
        <v>37</v>
      </c>
      <c r="B93" s="100" t="s">
        <v>135</v>
      </c>
      <c r="C93" s="18">
        <v>125000</v>
      </c>
      <c r="D93" s="18">
        <v>152000</v>
      </c>
      <c r="E93" s="18">
        <v>153000</v>
      </c>
      <c r="F93" s="18">
        <v>160000</v>
      </c>
      <c r="G93" s="18">
        <v>125000</v>
      </c>
      <c r="H93" s="18">
        <v>152000</v>
      </c>
      <c r="I93" s="18">
        <v>153000</v>
      </c>
      <c r="J93" s="37">
        <f>SUM(J94)</f>
        <v>115000</v>
      </c>
      <c r="K93" s="37">
        <f t="shared" ref="K93:P93" si="64">SUM(K94)</f>
        <v>43967.199999999997</v>
      </c>
      <c r="L93" s="37">
        <f t="shared" si="64"/>
        <v>0</v>
      </c>
      <c r="M93" s="37">
        <f t="shared" si="64"/>
        <v>0</v>
      </c>
      <c r="N93" s="37">
        <f t="shared" si="64"/>
        <v>170000</v>
      </c>
      <c r="O93" s="37">
        <f t="shared" si="64"/>
        <v>185500</v>
      </c>
      <c r="P93" s="37">
        <f t="shared" si="64"/>
        <v>853000</v>
      </c>
      <c r="Q93" s="37">
        <v>856000</v>
      </c>
      <c r="R93" s="64">
        <v>856000</v>
      </c>
      <c r="S93" s="304">
        <f>SUM(S94)</f>
        <v>473000</v>
      </c>
      <c r="T93" s="64">
        <f t="shared" si="59"/>
        <v>55.257009345794394</v>
      </c>
    </row>
    <row r="94" spans="1:20">
      <c r="A94" s="105">
        <v>372</v>
      </c>
      <c r="B94" s="100" t="s">
        <v>136</v>
      </c>
      <c r="C94" s="18">
        <v>125000</v>
      </c>
      <c r="D94" s="18">
        <v>152000</v>
      </c>
      <c r="E94" s="18"/>
      <c r="F94" s="18"/>
      <c r="G94" s="18">
        <v>125000</v>
      </c>
      <c r="H94" s="18">
        <v>152000</v>
      </c>
      <c r="I94" s="18"/>
      <c r="J94" s="37">
        <v>115000</v>
      </c>
      <c r="K94" s="37">
        <v>43967.199999999997</v>
      </c>
      <c r="L94" s="37"/>
      <c r="M94" s="37"/>
      <c r="N94" s="37">
        <v>170000</v>
      </c>
      <c r="O94" s="37">
        <v>185500</v>
      </c>
      <c r="P94" s="37">
        <v>853000</v>
      </c>
      <c r="Q94" s="37"/>
      <c r="R94" s="64"/>
      <c r="S94" s="304">
        <v>473000</v>
      </c>
      <c r="T94" s="64" t="e">
        <f t="shared" si="59"/>
        <v>#DIV/0!</v>
      </c>
    </row>
    <row r="95" spans="1:20">
      <c r="A95" s="105">
        <v>38</v>
      </c>
      <c r="B95" s="100" t="s">
        <v>20</v>
      </c>
      <c r="C95" s="18">
        <v>238000</v>
      </c>
      <c r="D95" s="18">
        <v>701000</v>
      </c>
      <c r="E95" s="18">
        <v>288000</v>
      </c>
      <c r="F95" s="18">
        <v>306000</v>
      </c>
      <c r="G95" s="18">
        <v>238000</v>
      </c>
      <c r="H95" s="18">
        <v>701000</v>
      </c>
      <c r="I95" s="18">
        <v>288000</v>
      </c>
      <c r="J95" s="37">
        <f>SUM(J96+J97)</f>
        <v>419000</v>
      </c>
      <c r="K95" s="37">
        <f t="shared" ref="K95:N95" si="65">SUM(K96+K97)</f>
        <v>150088.19</v>
      </c>
      <c r="L95" s="37">
        <f t="shared" si="65"/>
        <v>0</v>
      </c>
      <c r="M95" s="37">
        <f t="shared" si="65"/>
        <v>0</v>
      </c>
      <c r="N95" s="37">
        <f t="shared" si="65"/>
        <v>677000</v>
      </c>
      <c r="O95" s="37">
        <f t="shared" ref="O95:P95" si="66">SUM(O96+O97)</f>
        <v>679000</v>
      </c>
      <c r="P95" s="37">
        <f t="shared" si="66"/>
        <v>934000</v>
      </c>
      <c r="Q95" s="37">
        <v>940000</v>
      </c>
      <c r="R95" s="64">
        <v>940000</v>
      </c>
      <c r="S95" s="304">
        <f>SUM(S96:S97)</f>
        <v>1083000</v>
      </c>
      <c r="T95" s="64">
        <f t="shared" si="59"/>
        <v>115.21276595744681</v>
      </c>
    </row>
    <row r="96" spans="1:20">
      <c r="A96" s="105">
        <v>381</v>
      </c>
      <c r="B96" s="100" t="s">
        <v>137</v>
      </c>
      <c r="C96" s="18">
        <v>228000</v>
      </c>
      <c r="D96" s="18">
        <v>281000</v>
      </c>
      <c r="E96" s="18"/>
      <c r="F96" s="18"/>
      <c r="G96" s="18">
        <v>228000</v>
      </c>
      <c r="H96" s="18">
        <v>281000</v>
      </c>
      <c r="I96" s="18"/>
      <c r="J96" s="37">
        <v>379000</v>
      </c>
      <c r="K96" s="37">
        <v>150088.19</v>
      </c>
      <c r="L96" s="37"/>
      <c r="M96" s="37"/>
      <c r="N96" s="37">
        <v>657000</v>
      </c>
      <c r="O96" s="37">
        <v>659000</v>
      </c>
      <c r="P96" s="37">
        <v>834000</v>
      </c>
      <c r="Q96" s="37"/>
      <c r="R96" s="64"/>
      <c r="S96" s="304">
        <v>898000</v>
      </c>
      <c r="T96" s="64" t="e">
        <f t="shared" si="59"/>
        <v>#DIV/0!</v>
      </c>
    </row>
    <row r="97" spans="1:20">
      <c r="A97" s="105">
        <v>382</v>
      </c>
      <c r="B97" s="100" t="s">
        <v>374</v>
      </c>
      <c r="C97" s="18">
        <v>10000</v>
      </c>
      <c r="D97" s="18">
        <v>420000</v>
      </c>
      <c r="E97" s="18"/>
      <c r="F97" s="18"/>
      <c r="G97" s="18">
        <v>10000</v>
      </c>
      <c r="H97" s="18">
        <v>420000</v>
      </c>
      <c r="I97" s="18"/>
      <c r="J97" s="37">
        <v>40000</v>
      </c>
      <c r="K97" s="37">
        <v>0</v>
      </c>
      <c r="L97" s="37"/>
      <c r="M97" s="37"/>
      <c r="N97" s="37">
        <v>20000</v>
      </c>
      <c r="O97" s="37">
        <v>20000</v>
      </c>
      <c r="P97" s="37">
        <v>100000</v>
      </c>
      <c r="Q97" s="37"/>
      <c r="R97" s="64"/>
      <c r="S97" s="304">
        <v>185000</v>
      </c>
      <c r="T97" s="64" t="e">
        <f t="shared" si="59"/>
        <v>#DIV/0!</v>
      </c>
    </row>
    <row r="98" spans="1:20">
      <c r="A98" s="106">
        <v>4</v>
      </c>
      <c r="B98" s="101" t="s">
        <v>21</v>
      </c>
      <c r="C98" s="19">
        <v>831000</v>
      </c>
      <c r="D98" s="19">
        <v>830000</v>
      </c>
      <c r="E98" s="19">
        <v>1170000</v>
      </c>
      <c r="F98" s="19">
        <v>1223000</v>
      </c>
      <c r="G98" s="19">
        <v>831000</v>
      </c>
      <c r="H98" s="19">
        <v>830000</v>
      </c>
      <c r="I98" s="19">
        <v>1170000</v>
      </c>
      <c r="J98" s="38">
        <f>SUM(J99,J101)</f>
        <v>1312020</v>
      </c>
      <c r="K98" s="38">
        <f t="shared" ref="K98:N98" si="67">SUM(K99,K101)</f>
        <v>91375.930000000008</v>
      </c>
      <c r="L98" s="38">
        <f t="shared" si="67"/>
        <v>0</v>
      </c>
      <c r="M98" s="38">
        <f t="shared" si="67"/>
        <v>0</v>
      </c>
      <c r="N98" s="38">
        <f t="shared" si="67"/>
        <v>1152500</v>
      </c>
      <c r="O98" s="38">
        <f t="shared" ref="O98:P98" si="68">SUM(O99,O101)</f>
        <v>1797500</v>
      </c>
      <c r="P98" s="38">
        <f t="shared" si="68"/>
        <v>8615000</v>
      </c>
      <c r="Q98" s="38">
        <f>SUM(Q99,Q101)</f>
        <v>5150000</v>
      </c>
      <c r="R98" s="65">
        <f t="shared" ref="R98:S98" si="69">SUM(R99,R101)</f>
        <v>5220000</v>
      </c>
      <c r="S98" s="305">
        <f t="shared" si="69"/>
        <v>2920000</v>
      </c>
      <c r="T98" s="65">
        <f>SUM(S98/Q98*100)</f>
        <v>56.699029126213595</v>
      </c>
    </row>
    <row r="99" spans="1:20">
      <c r="A99" s="107">
        <v>41</v>
      </c>
      <c r="B99" s="92" t="s">
        <v>302</v>
      </c>
      <c r="C99" s="39"/>
      <c r="D99" s="39"/>
      <c r="E99" s="39"/>
      <c r="F99" s="39"/>
      <c r="G99" s="39"/>
      <c r="H99" s="39"/>
      <c r="I99" s="39"/>
      <c r="J99" s="91">
        <v>137020</v>
      </c>
      <c r="K99" s="38"/>
      <c r="L99" s="38"/>
      <c r="M99" s="38"/>
      <c r="N99" s="37">
        <v>100000</v>
      </c>
      <c r="O99" s="37">
        <f>SUM(O100)</f>
        <v>200000</v>
      </c>
      <c r="P99" s="37">
        <f>SUM(P100)</f>
        <v>0</v>
      </c>
      <c r="Q99" s="37">
        <v>50000</v>
      </c>
      <c r="R99" s="64">
        <v>100000</v>
      </c>
      <c r="S99" s="304">
        <f>SUM(S100)</f>
        <v>0</v>
      </c>
      <c r="T99" s="64">
        <f>SUM(S99/Q99*100)</f>
        <v>0</v>
      </c>
    </row>
    <row r="100" spans="1:20">
      <c r="A100" s="107">
        <v>411</v>
      </c>
      <c r="B100" s="92" t="s">
        <v>302</v>
      </c>
      <c r="C100" s="39"/>
      <c r="D100" s="39"/>
      <c r="E100" s="39"/>
      <c r="F100" s="39"/>
      <c r="G100" s="39"/>
      <c r="H100" s="39"/>
      <c r="I100" s="39"/>
      <c r="J100" s="91"/>
      <c r="K100" s="38"/>
      <c r="L100" s="38"/>
      <c r="M100" s="38"/>
      <c r="N100" s="37"/>
      <c r="O100" s="37">
        <v>200000</v>
      </c>
      <c r="P100" s="37">
        <v>0</v>
      </c>
      <c r="Q100" s="37"/>
      <c r="R100" s="64"/>
      <c r="S100" s="304">
        <v>0</v>
      </c>
      <c r="T100" s="64" t="e">
        <f t="shared" ref="T100:T105" si="70">SUM(S100/Q100*100)</f>
        <v>#DIV/0!</v>
      </c>
    </row>
    <row r="101" spans="1:20">
      <c r="A101" s="105">
        <v>42</v>
      </c>
      <c r="B101" s="100" t="s">
        <v>22</v>
      </c>
      <c r="C101" s="18">
        <v>831000</v>
      </c>
      <c r="D101" s="18">
        <v>830000</v>
      </c>
      <c r="E101" s="18">
        <v>1170000</v>
      </c>
      <c r="F101" s="18">
        <v>1223000</v>
      </c>
      <c r="G101" s="18">
        <v>831000</v>
      </c>
      <c r="H101" s="18">
        <v>830000</v>
      </c>
      <c r="I101" s="18">
        <v>1170000</v>
      </c>
      <c r="J101" s="37">
        <f>SUM(J102+J103+J104)</f>
        <v>1175000</v>
      </c>
      <c r="K101" s="37">
        <f t="shared" ref="K101:M101" si="71">SUM(K102+K103+K104)</f>
        <v>91375.930000000008</v>
      </c>
      <c r="L101" s="37">
        <f t="shared" si="71"/>
        <v>0</v>
      </c>
      <c r="M101" s="37">
        <f t="shared" si="71"/>
        <v>0</v>
      </c>
      <c r="N101" s="37">
        <f>SUM(N102+N103+N104+N105)</f>
        <v>1052500</v>
      </c>
      <c r="O101" s="37">
        <f>SUM(O102+O103+O104+O105)</f>
        <v>1597500</v>
      </c>
      <c r="P101" s="37">
        <f>SUM(P102+P103+P104+P105)</f>
        <v>8615000</v>
      </c>
      <c r="Q101" s="37">
        <v>5100000</v>
      </c>
      <c r="R101" s="64">
        <v>5120000</v>
      </c>
      <c r="S101" s="304">
        <f>SUM(S102:S105)</f>
        <v>2920000</v>
      </c>
      <c r="T101" s="64">
        <f t="shared" si="70"/>
        <v>57.254901960784309</v>
      </c>
    </row>
    <row r="102" spans="1:20">
      <c r="A102" s="105">
        <v>421</v>
      </c>
      <c r="B102" s="100" t="s">
        <v>138</v>
      </c>
      <c r="C102" s="18">
        <v>695000</v>
      </c>
      <c r="D102" s="18">
        <v>775000</v>
      </c>
      <c r="E102" s="18"/>
      <c r="F102" s="18"/>
      <c r="G102" s="18">
        <v>695000</v>
      </c>
      <c r="H102" s="18">
        <v>775000</v>
      </c>
      <c r="I102" s="18"/>
      <c r="J102" s="37">
        <v>1125000</v>
      </c>
      <c r="K102" s="37"/>
      <c r="L102" s="37"/>
      <c r="M102" s="37"/>
      <c r="N102" s="37">
        <v>850000</v>
      </c>
      <c r="O102" s="37">
        <v>1350000</v>
      </c>
      <c r="P102" s="37">
        <v>8250000</v>
      </c>
      <c r="Q102" s="37"/>
      <c r="R102" s="64"/>
      <c r="S102" s="304">
        <v>2098000</v>
      </c>
      <c r="T102" s="64" t="e">
        <f t="shared" si="70"/>
        <v>#DIV/0!</v>
      </c>
    </row>
    <row r="103" spans="1:20">
      <c r="A103" s="105">
        <v>422</v>
      </c>
      <c r="B103" s="100" t="s">
        <v>139</v>
      </c>
      <c r="C103" s="18">
        <v>136000</v>
      </c>
      <c r="D103" s="18">
        <v>55000</v>
      </c>
      <c r="E103" s="18"/>
      <c r="F103" s="18"/>
      <c r="G103" s="18">
        <v>136000</v>
      </c>
      <c r="H103" s="18">
        <v>55000</v>
      </c>
      <c r="I103" s="18"/>
      <c r="J103" s="37">
        <v>50000</v>
      </c>
      <c r="K103" s="37">
        <v>2654.1</v>
      </c>
      <c r="L103" s="37"/>
      <c r="M103" s="37"/>
      <c r="N103" s="37">
        <v>60000</v>
      </c>
      <c r="O103" s="37">
        <v>110000</v>
      </c>
      <c r="P103" s="37">
        <v>365000</v>
      </c>
      <c r="Q103" s="37"/>
      <c r="R103" s="64"/>
      <c r="S103" s="304">
        <v>657000</v>
      </c>
      <c r="T103" s="64" t="e">
        <f t="shared" si="70"/>
        <v>#DIV/0!</v>
      </c>
    </row>
    <row r="104" spans="1:20">
      <c r="A104" s="105">
        <v>423</v>
      </c>
      <c r="B104" s="100" t="s">
        <v>288</v>
      </c>
      <c r="C104" s="18"/>
      <c r="D104" s="18"/>
      <c r="E104" s="18"/>
      <c r="F104" s="18"/>
      <c r="G104" s="18"/>
      <c r="H104" s="18"/>
      <c r="I104" s="18"/>
      <c r="J104" s="37">
        <v>0</v>
      </c>
      <c r="K104" s="37">
        <v>88721.83</v>
      </c>
      <c r="L104" s="37"/>
      <c r="M104" s="37"/>
      <c r="N104" s="37">
        <v>42500</v>
      </c>
      <c r="O104" s="37">
        <v>22500</v>
      </c>
      <c r="P104" s="37">
        <v>0</v>
      </c>
      <c r="Q104" s="37"/>
      <c r="R104" s="64"/>
      <c r="S104" s="304">
        <v>150000</v>
      </c>
      <c r="T104" s="64" t="e">
        <f t="shared" si="70"/>
        <v>#DIV/0!</v>
      </c>
    </row>
    <row r="105" spans="1:20" s="94" customFormat="1">
      <c r="A105" s="108">
        <v>426</v>
      </c>
      <c r="B105" s="102" t="s">
        <v>305</v>
      </c>
      <c r="C105" s="93"/>
      <c r="D105" s="93"/>
      <c r="E105" s="93"/>
      <c r="F105" s="93"/>
      <c r="G105" s="93"/>
      <c r="H105" s="93"/>
      <c r="I105" s="93"/>
      <c r="J105" s="63">
        <v>0</v>
      </c>
      <c r="K105" s="63"/>
      <c r="L105" s="63"/>
      <c r="M105" s="63"/>
      <c r="N105" s="63">
        <v>100000</v>
      </c>
      <c r="O105" s="63">
        <v>115000</v>
      </c>
      <c r="P105" s="63">
        <v>0</v>
      </c>
      <c r="Q105" s="63"/>
      <c r="R105" s="313"/>
      <c r="S105" s="306">
        <v>15000</v>
      </c>
      <c r="T105" s="64" t="e">
        <f t="shared" si="70"/>
        <v>#DIV/0!</v>
      </c>
    </row>
    <row r="106" spans="1:20">
      <c r="A106" s="105" t="s">
        <v>110</v>
      </c>
      <c r="B106" s="100"/>
      <c r="C106" s="18"/>
      <c r="D106" s="18"/>
      <c r="E106" s="18"/>
      <c r="F106" s="18"/>
      <c r="G106" s="18"/>
      <c r="H106" s="18"/>
      <c r="I106" s="18"/>
      <c r="J106" s="37"/>
      <c r="K106" s="37"/>
      <c r="L106" s="37"/>
      <c r="M106" s="37"/>
      <c r="N106" s="37"/>
      <c r="O106" s="37"/>
      <c r="P106" s="37"/>
      <c r="Q106" s="37"/>
      <c r="R106" s="64"/>
      <c r="S106" s="304"/>
      <c r="T106" s="64"/>
    </row>
    <row r="107" spans="1:20" hidden="1">
      <c r="A107" s="106">
        <v>8</v>
      </c>
      <c r="B107" s="101" t="s">
        <v>140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65">
        <v>0</v>
      </c>
      <c r="S107" s="305">
        <v>0</v>
      </c>
      <c r="T107" s="65">
        <v>0</v>
      </c>
    </row>
    <row r="108" spans="1:20" hidden="1">
      <c r="A108" s="107">
        <v>83</v>
      </c>
      <c r="B108" s="103" t="s">
        <v>149</v>
      </c>
      <c r="C108" s="39"/>
      <c r="D108" s="39"/>
      <c r="E108" s="39"/>
      <c r="F108" s="39"/>
      <c r="G108" s="39"/>
      <c r="H108" s="39"/>
      <c r="I108" s="39"/>
      <c r="J108" s="37"/>
      <c r="K108" s="37"/>
      <c r="L108" s="37"/>
      <c r="M108" s="37"/>
      <c r="N108" s="37"/>
      <c r="O108" s="37"/>
      <c r="P108" s="37"/>
      <c r="Q108" s="37"/>
      <c r="R108" s="64"/>
      <c r="S108" s="304"/>
      <c r="T108" s="64"/>
    </row>
    <row r="109" spans="1:20" hidden="1">
      <c r="A109" s="107">
        <v>84</v>
      </c>
      <c r="B109" s="103" t="s">
        <v>145</v>
      </c>
      <c r="C109" s="39"/>
      <c r="D109" s="39"/>
      <c r="E109" s="39"/>
      <c r="F109" s="39"/>
      <c r="G109" s="39"/>
      <c r="H109" s="39"/>
      <c r="I109" s="39"/>
      <c r="J109" s="37"/>
      <c r="K109" s="37"/>
      <c r="L109" s="37"/>
      <c r="M109" s="37"/>
      <c r="N109" s="37"/>
      <c r="O109" s="37"/>
      <c r="P109" s="37"/>
      <c r="Q109" s="37"/>
      <c r="R109" s="64"/>
      <c r="S109" s="304"/>
      <c r="T109" s="64"/>
    </row>
    <row r="110" spans="1:20" hidden="1">
      <c r="A110" s="106">
        <v>5</v>
      </c>
      <c r="B110" s="101" t="s">
        <v>23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65">
        <v>0</v>
      </c>
      <c r="S110" s="305">
        <v>0</v>
      </c>
      <c r="T110" s="65">
        <v>0</v>
      </c>
    </row>
    <row r="111" spans="1:20" hidden="1">
      <c r="A111" s="105"/>
      <c r="B111" s="100"/>
      <c r="C111" s="18"/>
      <c r="D111" s="18"/>
      <c r="E111" s="18"/>
      <c r="F111" s="18"/>
      <c r="G111" s="18"/>
      <c r="H111" s="18"/>
      <c r="I111" s="18"/>
      <c r="J111" s="37"/>
      <c r="K111" s="37"/>
      <c r="L111" s="37"/>
      <c r="M111" s="37"/>
      <c r="N111" s="37"/>
      <c r="O111" s="37"/>
      <c r="P111" s="37"/>
      <c r="Q111" s="37"/>
      <c r="R111" s="64"/>
      <c r="S111" s="304"/>
      <c r="T111" s="64"/>
    </row>
    <row r="112" spans="1:20" hidden="1">
      <c r="A112" s="105"/>
      <c r="B112" s="100"/>
      <c r="C112" s="18"/>
      <c r="D112" s="18"/>
      <c r="E112" s="18"/>
      <c r="F112" s="18"/>
      <c r="G112" s="18"/>
      <c r="H112" s="18"/>
      <c r="I112" s="18"/>
      <c r="J112" s="37"/>
      <c r="K112" s="37"/>
      <c r="L112" s="37"/>
      <c r="M112" s="37"/>
      <c r="N112" s="37"/>
      <c r="O112" s="37"/>
      <c r="P112" s="37"/>
      <c r="Q112" s="37"/>
      <c r="R112" s="64"/>
      <c r="S112" s="304"/>
      <c r="T112" s="64"/>
    </row>
    <row r="113" spans="1:20">
      <c r="A113" s="105" t="s">
        <v>141</v>
      </c>
      <c r="B113" s="100"/>
      <c r="C113" s="18"/>
      <c r="D113" s="18"/>
      <c r="E113" s="18"/>
      <c r="F113" s="18"/>
      <c r="G113" s="18"/>
      <c r="H113" s="18"/>
      <c r="I113" s="18"/>
      <c r="J113" s="37"/>
      <c r="K113" s="37"/>
      <c r="L113" s="37"/>
      <c r="M113" s="37"/>
      <c r="N113" s="37"/>
      <c r="O113" s="37"/>
      <c r="P113" s="37"/>
      <c r="Q113" s="37"/>
      <c r="R113" s="64"/>
      <c r="S113" s="304"/>
      <c r="T113" s="64"/>
    </row>
    <row r="114" spans="1:20">
      <c r="A114" s="106">
        <v>9</v>
      </c>
      <c r="B114" s="101" t="s">
        <v>142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f t="shared" ref="O114:R115" si="72">SUM(O115)</f>
        <v>0</v>
      </c>
      <c r="P114" s="38">
        <f t="shared" si="72"/>
        <v>500000</v>
      </c>
      <c r="Q114" s="38">
        <f t="shared" si="72"/>
        <v>0</v>
      </c>
      <c r="R114" s="65">
        <f>SUM(R115)</f>
        <v>0</v>
      </c>
      <c r="S114" s="305">
        <f t="shared" ref="S114:T115" si="73">SUM(S115)</f>
        <v>1669470</v>
      </c>
      <c r="T114" s="65">
        <f t="shared" si="73"/>
        <v>0</v>
      </c>
    </row>
    <row r="115" spans="1:20">
      <c r="A115" s="105">
        <v>92</v>
      </c>
      <c r="B115" s="100" t="s">
        <v>24</v>
      </c>
      <c r="C115" s="18"/>
      <c r="D115" s="18">
        <v>0</v>
      </c>
      <c r="E115" s="18"/>
      <c r="F115" s="18"/>
      <c r="G115" s="18"/>
      <c r="H115" s="18">
        <v>0</v>
      </c>
      <c r="I115" s="18"/>
      <c r="J115" s="37"/>
      <c r="K115" s="37"/>
      <c r="L115" s="37"/>
      <c r="M115" s="37"/>
      <c r="N115" s="37"/>
      <c r="O115" s="37">
        <f t="shared" si="72"/>
        <v>0</v>
      </c>
      <c r="P115" s="37">
        <f t="shared" si="72"/>
        <v>500000</v>
      </c>
      <c r="Q115" s="37">
        <f t="shared" si="72"/>
        <v>0</v>
      </c>
      <c r="R115" s="64">
        <f t="shared" si="72"/>
        <v>0</v>
      </c>
      <c r="S115" s="304">
        <f t="shared" si="73"/>
        <v>1669470</v>
      </c>
      <c r="T115" s="64">
        <f t="shared" si="73"/>
        <v>0</v>
      </c>
    </row>
    <row r="116" spans="1:20" ht="13.5" thickBot="1">
      <c r="A116" s="109">
        <v>922</v>
      </c>
      <c r="B116" s="110" t="s">
        <v>143</v>
      </c>
      <c r="C116" s="95"/>
      <c r="D116" s="95"/>
      <c r="E116" s="95"/>
      <c r="F116" s="95"/>
      <c r="G116" s="95"/>
      <c r="H116" s="95"/>
      <c r="I116" s="95"/>
      <c r="J116" s="57"/>
      <c r="K116" s="57"/>
      <c r="L116" s="57"/>
      <c r="M116" s="57"/>
      <c r="N116" s="57"/>
      <c r="O116" s="57">
        <v>0</v>
      </c>
      <c r="P116" s="57">
        <v>500000</v>
      </c>
      <c r="Q116" s="57">
        <v>0</v>
      </c>
      <c r="R116" s="96">
        <v>0</v>
      </c>
      <c r="S116" s="307">
        <v>1669470</v>
      </c>
      <c r="T116" s="96">
        <v>0</v>
      </c>
    </row>
  </sheetData>
  <mergeCells count="30">
    <mergeCell ref="A24:B24"/>
    <mergeCell ref="H24:I24"/>
    <mergeCell ref="A25:B25"/>
    <mergeCell ref="H25:I25"/>
    <mergeCell ref="A20:B20"/>
    <mergeCell ref="H20:I20"/>
    <mergeCell ref="A21:K21"/>
    <mergeCell ref="H22:I22"/>
    <mergeCell ref="A23:B23"/>
    <mergeCell ref="H23:I23"/>
    <mergeCell ref="A19:B19"/>
    <mergeCell ref="H19:I19"/>
    <mergeCell ref="A13:B13"/>
    <mergeCell ref="H13:I13"/>
    <mergeCell ref="J13:K13"/>
    <mergeCell ref="A14:B14"/>
    <mergeCell ref="H14:I14"/>
    <mergeCell ref="A15:B15"/>
    <mergeCell ref="H15:I15"/>
    <mergeCell ref="A16:B16"/>
    <mergeCell ref="H16:I16"/>
    <mergeCell ref="A17:K17"/>
    <mergeCell ref="H18:I18"/>
    <mergeCell ref="A12:B12"/>
    <mergeCell ref="H12:I12"/>
    <mergeCell ref="H9:I9"/>
    <mergeCell ref="A10:B10"/>
    <mergeCell ref="H10:I10"/>
    <mergeCell ref="A11:B11"/>
    <mergeCell ref="H11:I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9" orientation="landscape" verticalDpi="180" r:id="rId1"/>
  <headerFooter alignWithMargins="0"/>
  <rowBreaks count="2" manualBreakCount="2">
    <brk id="25" max="16383" man="1"/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4"/>
  <sheetViews>
    <sheetView topLeftCell="H1" zoomScaleSheetLayoutView="115" workbookViewId="0">
      <selection activeCell="J9" sqref="J9"/>
    </sheetView>
  </sheetViews>
  <sheetFormatPr defaultRowHeight="12.75"/>
  <cols>
    <col min="1" max="1" width="2.42578125" hidden="1" customWidth="1"/>
    <col min="2" max="4" width="2.5703125" hidden="1" customWidth="1"/>
    <col min="5" max="5" width="3" hidden="1" customWidth="1"/>
    <col min="6" max="6" width="2.7109375" hidden="1" customWidth="1"/>
    <col min="7" max="7" width="3.5703125" hidden="1" customWidth="1"/>
    <col min="8" max="8" width="8.28515625" customWidth="1"/>
    <col min="9" max="9" width="7" style="1" customWidth="1"/>
    <col min="10" max="10" width="45.5703125" customWidth="1"/>
    <col min="11" max="11" width="11.7109375" style="6" hidden="1" customWidth="1"/>
    <col min="12" max="12" width="11.85546875" style="6" hidden="1" customWidth="1"/>
    <col min="13" max="13" width="11.5703125" style="6" hidden="1" customWidth="1"/>
    <col min="14" max="14" width="11.7109375" style="6" hidden="1" customWidth="1"/>
    <col min="15" max="15" width="11.85546875" style="6" hidden="1" customWidth="1"/>
    <col min="16" max="16" width="12.28515625" style="6" hidden="1" customWidth="1"/>
    <col min="17" max="20" width="13.85546875" style="6" hidden="1" customWidth="1"/>
    <col min="21" max="21" width="6.5703125" style="46" hidden="1" customWidth="1"/>
    <col min="22" max="22" width="11.7109375" style="46" hidden="1" customWidth="1"/>
    <col min="23" max="23" width="13.7109375" style="6" hidden="1" customWidth="1"/>
    <col min="24" max="24" width="13.28515625" style="6" hidden="1" customWidth="1"/>
    <col min="25" max="25" width="18.7109375" style="6" hidden="1" customWidth="1"/>
    <col min="26" max="26" width="15.140625" style="6" hidden="1" customWidth="1"/>
    <col min="27" max="31" width="14.7109375" style="117" hidden="1" customWidth="1"/>
    <col min="32" max="32" width="14.5703125" style="117" hidden="1" customWidth="1"/>
    <col min="33" max="33" width="13.85546875" style="6" hidden="1" customWidth="1"/>
    <col min="34" max="34" width="4.85546875" style="6" hidden="1" customWidth="1"/>
    <col min="35" max="35" width="15.42578125" style="6" hidden="1" customWidth="1"/>
    <col min="36" max="36" width="12.28515625" style="6" customWidth="1"/>
    <col min="37" max="37" width="16" style="6" hidden="1" customWidth="1"/>
    <col min="38" max="39" width="12.85546875" style="6" customWidth="1"/>
    <col min="40" max="40" width="13.140625" style="6" customWidth="1"/>
  </cols>
  <sheetData>
    <row r="1" spans="1:40" ht="18">
      <c r="A1" s="3" t="s">
        <v>0</v>
      </c>
      <c r="B1" s="4"/>
      <c r="I1" s="3"/>
      <c r="J1" s="4"/>
    </row>
    <row r="2" spans="1:40" ht="18">
      <c r="A2" s="3"/>
      <c r="B2" s="4"/>
      <c r="I2" s="3"/>
      <c r="J2" s="4" t="s">
        <v>39</v>
      </c>
    </row>
    <row r="4" spans="1:40" ht="9.75" customHeight="1" thickBot="1"/>
    <row r="5" spans="1:40" s="20" customFormat="1" ht="30" customHeight="1" thickBot="1">
      <c r="A5" s="21" t="s">
        <v>85</v>
      </c>
      <c r="B5" s="7" t="s">
        <v>87</v>
      </c>
      <c r="C5" s="7" t="s">
        <v>89</v>
      </c>
      <c r="D5" s="7" t="s">
        <v>86</v>
      </c>
      <c r="E5" s="7" t="s">
        <v>95</v>
      </c>
      <c r="F5" s="7" t="s">
        <v>88</v>
      </c>
      <c r="G5" s="32" t="s">
        <v>96</v>
      </c>
      <c r="H5" s="278"/>
      <c r="I5" s="279" t="s">
        <v>40</v>
      </c>
      <c r="J5" s="280" t="s">
        <v>39</v>
      </c>
      <c r="K5" s="281" t="s">
        <v>98</v>
      </c>
      <c r="L5" s="281" t="s">
        <v>144</v>
      </c>
      <c r="M5" s="281" t="s">
        <v>226</v>
      </c>
      <c r="N5" s="281" t="s">
        <v>147</v>
      </c>
      <c r="O5" s="282" t="s">
        <v>257</v>
      </c>
      <c r="P5" s="281" t="s">
        <v>254</v>
      </c>
      <c r="Q5" s="281" t="s">
        <v>276</v>
      </c>
      <c r="R5" s="281" t="s">
        <v>255</v>
      </c>
      <c r="S5" s="281" t="s">
        <v>276</v>
      </c>
      <c r="T5" s="281" t="s">
        <v>281</v>
      </c>
      <c r="U5" s="283" t="s">
        <v>284</v>
      </c>
      <c r="V5" s="283" t="s">
        <v>256</v>
      </c>
      <c r="W5" s="284" t="s">
        <v>281</v>
      </c>
      <c r="X5" s="284" t="s">
        <v>299</v>
      </c>
      <c r="Y5" s="284" t="s">
        <v>346</v>
      </c>
      <c r="Z5" s="284" t="s">
        <v>376</v>
      </c>
      <c r="AA5" s="284" t="s">
        <v>359</v>
      </c>
      <c r="AB5" s="284"/>
      <c r="AC5" s="284" t="s">
        <v>435</v>
      </c>
      <c r="AD5" s="284" t="s">
        <v>450</v>
      </c>
      <c r="AE5" s="284" t="s">
        <v>448</v>
      </c>
      <c r="AF5" s="285" t="s">
        <v>490</v>
      </c>
      <c r="AG5" s="284" t="s">
        <v>436</v>
      </c>
      <c r="AH5" s="284" t="s">
        <v>400</v>
      </c>
      <c r="AI5" s="286" t="s">
        <v>472</v>
      </c>
      <c r="AJ5" s="284" t="s">
        <v>480</v>
      </c>
      <c r="AK5" s="284" t="s">
        <v>276</v>
      </c>
      <c r="AL5" s="284" t="s">
        <v>375</v>
      </c>
      <c r="AM5" s="284" t="s">
        <v>506</v>
      </c>
      <c r="AN5" s="287" t="s">
        <v>507</v>
      </c>
    </row>
    <row r="6" spans="1:40" s="28" customFormat="1" ht="11.25" customHeight="1">
      <c r="A6" s="50"/>
      <c r="B6" s="51"/>
      <c r="C6" s="51"/>
      <c r="D6" s="51"/>
      <c r="E6" s="51"/>
      <c r="F6" s="51"/>
      <c r="G6" s="52"/>
      <c r="H6" s="288"/>
      <c r="I6" s="289">
        <v>1</v>
      </c>
      <c r="J6" s="289">
        <v>2</v>
      </c>
      <c r="K6" s="289">
        <v>1</v>
      </c>
      <c r="L6" s="289"/>
      <c r="M6" s="289"/>
      <c r="N6" s="289">
        <v>3</v>
      </c>
      <c r="O6" s="289"/>
      <c r="P6" s="289">
        <v>4</v>
      </c>
      <c r="Q6" s="289"/>
      <c r="R6" s="289">
        <v>3</v>
      </c>
      <c r="S6" s="289">
        <v>4</v>
      </c>
      <c r="T6" s="289">
        <v>7</v>
      </c>
      <c r="U6" s="290">
        <v>8</v>
      </c>
      <c r="V6" s="290">
        <v>3</v>
      </c>
      <c r="W6" s="289">
        <v>4</v>
      </c>
      <c r="X6" s="289">
        <v>3</v>
      </c>
      <c r="Y6" s="289"/>
      <c r="Z6" s="289">
        <v>3</v>
      </c>
      <c r="AA6" s="289">
        <v>4</v>
      </c>
      <c r="AB6" s="289"/>
      <c r="AC6" s="289"/>
      <c r="AD6" s="289"/>
      <c r="AE6" s="289"/>
      <c r="AF6" s="289"/>
      <c r="AG6" s="291">
        <v>5</v>
      </c>
      <c r="AH6" s="292"/>
      <c r="AI6" s="292"/>
      <c r="AJ6" s="292"/>
      <c r="AK6" s="292"/>
      <c r="AL6" s="292"/>
      <c r="AM6" s="292"/>
      <c r="AN6" s="293"/>
    </row>
    <row r="7" spans="1:40">
      <c r="A7" s="29"/>
      <c r="B7" s="30"/>
      <c r="C7" s="30"/>
      <c r="D7" s="30"/>
      <c r="E7" s="30"/>
      <c r="F7" s="30"/>
      <c r="G7" s="33"/>
      <c r="H7" s="85"/>
      <c r="I7" s="245"/>
      <c r="J7" s="200" t="s">
        <v>41</v>
      </c>
      <c r="K7" s="201" t="e">
        <f>SUM(K8+#REF!+#REF!)</f>
        <v>#REF!</v>
      </c>
      <c r="L7" s="201" t="e">
        <f>SUM(L8+#REF!+#REF!)</f>
        <v>#REF!</v>
      </c>
      <c r="M7" s="201" t="e">
        <f>SUM(M8+#REF!+#REF!)</f>
        <v>#REF!</v>
      </c>
      <c r="N7" s="201" t="e">
        <f>SUM(N8)</f>
        <v>#REF!</v>
      </c>
      <c r="O7" s="201" t="e">
        <f>SUM(O8)</f>
        <v>#REF!</v>
      </c>
      <c r="P7" s="201" t="e">
        <f>SUM(P8)</f>
        <v>#REF!</v>
      </c>
      <c r="Q7" s="201" t="e">
        <f>SUM(Q8+#REF!)</f>
        <v>#REF!</v>
      </c>
      <c r="R7" s="201" t="e">
        <f>SUM(R8)</f>
        <v>#REF!</v>
      </c>
      <c r="S7" s="201" t="e">
        <f>SUM(S8)</f>
        <v>#REF!</v>
      </c>
      <c r="T7" s="201" t="e">
        <f t="shared" ref="T7:AI7" si="0">SUM(T8)</f>
        <v>#REF!</v>
      </c>
      <c r="U7" s="201" t="e">
        <f t="shared" si="0"/>
        <v>#REF!</v>
      </c>
      <c r="V7" s="201" t="e">
        <f t="shared" si="0"/>
        <v>#REF!</v>
      </c>
      <c r="W7" s="201">
        <f t="shared" si="0"/>
        <v>4702700</v>
      </c>
      <c r="X7" s="201">
        <f t="shared" si="0"/>
        <v>5819700</v>
      </c>
      <c r="Y7" s="201">
        <f t="shared" si="0"/>
        <v>2586042.52</v>
      </c>
      <c r="Z7" s="201">
        <f t="shared" si="0"/>
        <v>6092200</v>
      </c>
      <c r="AA7" s="201">
        <f t="shared" si="0"/>
        <v>5345000</v>
      </c>
      <c r="AB7" s="201">
        <f t="shared" si="0"/>
        <v>5255596</v>
      </c>
      <c r="AC7" s="201">
        <f t="shared" si="0"/>
        <v>5706530</v>
      </c>
      <c r="AD7" s="201">
        <f t="shared" si="0"/>
        <v>0</v>
      </c>
      <c r="AE7" s="201">
        <f t="shared" si="0"/>
        <v>0</v>
      </c>
      <c r="AF7" s="201">
        <f t="shared" si="0"/>
        <v>5706530</v>
      </c>
      <c r="AG7" s="201">
        <f t="shared" si="0"/>
        <v>1616265.3499999999</v>
      </c>
      <c r="AH7" s="201" t="e">
        <f t="shared" si="0"/>
        <v>#DIV/0!</v>
      </c>
      <c r="AI7" s="201">
        <f t="shared" si="0"/>
        <v>3027712.54</v>
      </c>
      <c r="AJ7" s="201">
        <f>SUM(AJ8+AJ81)</f>
        <v>7653500</v>
      </c>
      <c r="AK7" s="201">
        <f>SUM(AK8+AK81)</f>
        <v>2688313.8399999994</v>
      </c>
      <c r="AL7" s="201">
        <f>SUM(AL8+AL81)</f>
        <v>13535500</v>
      </c>
      <c r="AM7" s="201">
        <f>SUM(AM8+AM81)</f>
        <v>10090000</v>
      </c>
      <c r="AN7" s="239">
        <f>SUM(AN8+AN81)</f>
        <v>10232000</v>
      </c>
    </row>
    <row r="8" spans="1:40">
      <c r="A8" s="29"/>
      <c r="B8" s="30"/>
      <c r="C8" s="30"/>
      <c r="D8" s="30"/>
      <c r="E8" s="30"/>
      <c r="F8" s="30"/>
      <c r="G8" s="33"/>
      <c r="H8" s="85"/>
      <c r="I8" s="246">
        <v>6</v>
      </c>
      <c r="J8" s="103" t="s">
        <v>562</v>
      </c>
      <c r="K8" s="31" t="e">
        <f t="shared" ref="K8:AN8" si="1">SUM(K9+K31+K53+K67)</f>
        <v>#REF!</v>
      </c>
      <c r="L8" s="31" t="e">
        <f t="shared" si="1"/>
        <v>#REF!</v>
      </c>
      <c r="M8" s="31" t="e">
        <f t="shared" si="1"/>
        <v>#REF!</v>
      </c>
      <c r="N8" s="31" t="e">
        <f t="shared" si="1"/>
        <v>#REF!</v>
      </c>
      <c r="O8" s="31" t="e">
        <f t="shared" si="1"/>
        <v>#REF!</v>
      </c>
      <c r="P8" s="31" t="e">
        <f t="shared" si="1"/>
        <v>#REF!</v>
      </c>
      <c r="Q8" s="31" t="e">
        <f t="shared" si="1"/>
        <v>#REF!</v>
      </c>
      <c r="R8" s="31" t="e">
        <f t="shared" si="1"/>
        <v>#REF!</v>
      </c>
      <c r="S8" s="31" t="e">
        <f t="shared" si="1"/>
        <v>#REF!</v>
      </c>
      <c r="T8" s="31" t="e">
        <f t="shared" si="1"/>
        <v>#REF!</v>
      </c>
      <c r="U8" s="31" t="e">
        <f t="shared" si="1"/>
        <v>#REF!</v>
      </c>
      <c r="V8" s="31" t="e">
        <f t="shared" si="1"/>
        <v>#REF!</v>
      </c>
      <c r="W8" s="31">
        <f t="shared" si="1"/>
        <v>4702700</v>
      </c>
      <c r="X8" s="31">
        <f t="shared" si="1"/>
        <v>5819700</v>
      </c>
      <c r="Y8" s="31">
        <f t="shared" si="1"/>
        <v>2586042.52</v>
      </c>
      <c r="Z8" s="31">
        <f t="shared" si="1"/>
        <v>6092200</v>
      </c>
      <c r="AA8" s="39">
        <f t="shared" si="1"/>
        <v>5345000</v>
      </c>
      <c r="AB8" s="39">
        <f t="shared" si="1"/>
        <v>5255596</v>
      </c>
      <c r="AC8" s="39">
        <f t="shared" si="1"/>
        <v>5706530</v>
      </c>
      <c r="AD8" s="39">
        <f t="shared" si="1"/>
        <v>0</v>
      </c>
      <c r="AE8" s="39">
        <f t="shared" si="1"/>
        <v>0</v>
      </c>
      <c r="AF8" s="39">
        <f t="shared" si="1"/>
        <v>5706530</v>
      </c>
      <c r="AG8" s="39">
        <f t="shared" si="1"/>
        <v>1616265.3499999999</v>
      </c>
      <c r="AH8" s="39" t="e">
        <f t="shared" si="1"/>
        <v>#DIV/0!</v>
      </c>
      <c r="AI8" s="39">
        <f t="shared" si="1"/>
        <v>3027712.54</v>
      </c>
      <c r="AJ8" s="39">
        <f t="shared" si="1"/>
        <v>6653500</v>
      </c>
      <c r="AK8" s="39">
        <f t="shared" si="1"/>
        <v>2588313.8399999994</v>
      </c>
      <c r="AL8" s="39">
        <f t="shared" si="1"/>
        <v>13035500</v>
      </c>
      <c r="AM8" s="39">
        <f t="shared" si="1"/>
        <v>10090000</v>
      </c>
      <c r="AN8" s="240">
        <f t="shared" si="1"/>
        <v>10232000</v>
      </c>
    </row>
    <row r="9" spans="1:40" s="2" customFormat="1">
      <c r="A9" s="130"/>
      <c r="B9" s="100"/>
      <c r="C9" s="100"/>
      <c r="D9" s="100"/>
      <c r="E9" s="100"/>
      <c r="F9" s="100"/>
      <c r="G9" s="131"/>
      <c r="H9" s="251" t="s">
        <v>492</v>
      </c>
      <c r="I9" s="247">
        <v>61</v>
      </c>
      <c r="J9" s="103" t="s">
        <v>42</v>
      </c>
      <c r="K9" s="39" t="e">
        <f t="shared" ref="K9:Y9" si="2">SUM(K10+K23+K26)</f>
        <v>#REF!</v>
      </c>
      <c r="L9" s="39" t="e">
        <f t="shared" si="2"/>
        <v>#REF!</v>
      </c>
      <c r="M9" s="39" t="e">
        <f t="shared" si="2"/>
        <v>#REF!</v>
      </c>
      <c r="N9" s="39">
        <f t="shared" si="2"/>
        <v>835000</v>
      </c>
      <c r="O9" s="39">
        <f t="shared" si="2"/>
        <v>835000</v>
      </c>
      <c r="P9" s="39">
        <f t="shared" si="2"/>
        <v>384000</v>
      </c>
      <c r="Q9" s="39">
        <f t="shared" si="2"/>
        <v>311760.62</v>
      </c>
      <c r="R9" s="39">
        <f t="shared" si="2"/>
        <v>624000</v>
      </c>
      <c r="S9" s="39">
        <f t="shared" si="2"/>
        <v>308222.23</v>
      </c>
      <c r="T9" s="39">
        <f t="shared" si="2"/>
        <v>0</v>
      </c>
      <c r="U9" s="39">
        <f t="shared" si="2"/>
        <v>463.92857142857144</v>
      </c>
      <c r="V9" s="39">
        <f t="shared" si="2"/>
        <v>586000</v>
      </c>
      <c r="W9" s="39">
        <f t="shared" si="2"/>
        <v>2974200</v>
      </c>
      <c r="X9" s="39">
        <f t="shared" si="2"/>
        <v>2973200</v>
      </c>
      <c r="Y9" s="39">
        <f t="shared" si="2"/>
        <v>1618714.81</v>
      </c>
      <c r="Z9" s="39">
        <f t="shared" ref="Z9" si="3">SUM(Z10+Z23+Z26)</f>
        <v>3020200</v>
      </c>
      <c r="AA9" s="39">
        <f>SUM(AA10+AA23+AA26)</f>
        <v>3080000</v>
      </c>
      <c r="AB9" s="39">
        <f>SUM(AB10+AB23+AB26)</f>
        <v>2522596</v>
      </c>
      <c r="AC9" s="39">
        <f t="shared" ref="AC9:AK9" si="4">SUM(AC10+AC23+AC26)</f>
        <v>2846530</v>
      </c>
      <c r="AD9" s="39">
        <f t="shared" si="4"/>
        <v>0</v>
      </c>
      <c r="AE9" s="39">
        <f t="shared" si="4"/>
        <v>0</v>
      </c>
      <c r="AF9" s="39">
        <f t="shared" si="4"/>
        <v>2846530</v>
      </c>
      <c r="AG9" s="39">
        <f t="shared" si="4"/>
        <v>1010423.5</v>
      </c>
      <c r="AH9" s="39" t="e">
        <f t="shared" si="4"/>
        <v>#DIV/0!</v>
      </c>
      <c r="AI9" s="39">
        <f t="shared" si="4"/>
        <v>2421385.89</v>
      </c>
      <c r="AJ9" s="39">
        <f t="shared" si="4"/>
        <v>858000</v>
      </c>
      <c r="AK9" s="39">
        <f t="shared" si="4"/>
        <v>388415.27999999997</v>
      </c>
      <c r="AL9" s="39">
        <f>SUM(AL10+AL23+AL26)</f>
        <v>855000</v>
      </c>
      <c r="AM9" s="18">
        <v>860000</v>
      </c>
      <c r="AN9" s="254">
        <v>870000</v>
      </c>
    </row>
    <row r="10" spans="1:40">
      <c r="A10" s="8"/>
      <c r="B10" s="9"/>
      <c r="C10" s="9"/>
      <c r="D10" s="9"/>
      <c r="E10" s="9"/>
      <c r="F10" s="9"/>
      <c r="G10" s="34"/>
      <c r="H10" s="8"/>
      <c r="I10" s="248">
        <v>611</v>
      </c>
      <c r="J10" s="9" t="s">
        <v>43</v>
      </c>
      <c r="K10" s="10" t="e">
        <f>SUM(K11+K15+K18+#REF!+K20)</f>
        <v>#REF!</v>
      </c>
      <c r="L10" s="10" t="e">
        <f>SUM(L11+L15+L18+#REF!+L20)</f>
        <v>#REF!</v>
      </c>
      <c r="M10" s="10" t="e">
        <f>SUM(M11+M15+M18+#REF!+M20)</f>
        <v>#REF!</v>
      </c>
      <c r="N10" s="10">
        <f t="shared" ref="N10:AB10" si="5">SUM(N11+N15+N18+N20)</f>
        <v>805000</v>
      </c>
      <c r="O10" s="10">
        <f t="shared" si="5"/>
        <v>805000</v>
      </c>
      <c r="P10" s="10">
        <f t="shared" si="5"/>
        <v>355000</v>
      </c>
      <c r="Q10" s="10">
        <f t="shared" si="5"/>
        <v>302840.36</v>
      </c>
      <c r="R10" s="10">
        <f t="shared" si="5"/>
        <v>600000</v>
      </c>
      <c r="S10" s="10">
        <f t="shared" si="5"/>
        <v>290109.38</v>
      </c>
      <c r="T10" s="10">
        <f t="shared" si="5"/>
        <v>0</v>
      </c>
      <c r="U10" s="10">
        <f t="shared" si="5"/>
        <v>171.42857142857142</v>
      </c>
      <c r="V10" s="10">
        <f t="shared" si="5"/>
        <v>552000</v>
      </c>
      <c r="W10" s="10">
        <f t="shared" si="5"/>
        <v>2735200</v>
      </c>
      <c r="X10" s="10">
        <f t="shared" si="5"/>
        <v>2735200</v>
      </c>
      <c r="Y10" s="10">
        <f t="shared" si="5"/>
        <v>1570787.36</v>
      </c>
      <c r="Z10" s="10">
        <f t="shared" ref="Z10" si="6">SUM(Z11+Z15+Z18+Z20)</f>
        <v>2935200</v>
      </c>
      <c r="AA10" s="10">
        <f t="shared" si="5"/>
        <v>2822000</v>
      </c>
      <c r="AB10" s="10">
        <f t="shared" si="5"/>
        <v>2264596</v>
      </c>
      <c r="AC10" s="10">
        <f t="shared" ref="AC10:AJ10" si="7">SUM(AC11+AC15+AC18+AC20)</f>
        <v>2590530</v>
      </c>
      <c r="AD10" s="10">
        <f t="shared" si="7"/>
        <v>0</v>
      </c>
      <c r="AE10" s="10">
        <f t="shared" si="7"/>
        <v>0</v>
      </c>
      <c r="AF10" s="10">
        <f t="shared" si="7"/>
        <v>2590530</v>
      </c>
      <c r="AG10" s="10">
        <f t="shared" si="7"/>
        <v>975270.94</v>
      </c>
      <c r="AH10" s="10" t="e">
        <f t="shared" si="7"/>
        <v>#DIV/0!</v>
      </c>
      <c r="AI10" s="10">
        <f t="shared" si="7"/>
        <v>2373142.81</v>
      </c>
      <c r="AJ10" s="10">
        <f t="shared" si="7"/>
        <v>782000</v>
      </c>
      <c r="AK10" s="10">
        <f>SUM(AK11+AK15+AK18+AK20-AK22)</f>
        <v>358480.18</v>
      </c>
      <c r="AL10" s="10">
        <f>SUM(AL11+AL15+AL18+AL20-AL22)</f>
        <v>700000</v>
      </c>
      <c r="AM10" s="22"/>
      <c r="AN10" s="255"/>
    </row>
    <row r="11" spans="1:40" hidden="1">
      <c r="A11" s="11" t="s">
        <v>85</v>
      </c>
      <c r="B11" s="9"/>
      <c r="C11" s="9"/>
      <c r="D11" s="9"/>
      <c r="E11" s="9"/>
      <c r="F11" s="9"/>
      <c r="G11" s="34"/>
      <c r="H11" s="8"/>
      <c r="I11" s="248">
        <v>6111</v>
      </c>
      <c r="J11" s="9" t="s">
        <v>45</v>
      </c>
      <c r="K11" s="10">
        <f t="shared" ref="K11:V11" si="8">SUM(K12)</f>
        <v>1713113.72</v>
      </c>
      <c r="L11" s="10">
        <f t="shared" si="8"/>
        <v>1600000</v>
      </c>
      <c r="M11" s="10">
        <f t="shared" si="8"/>
        <v>1600000</v>
      </c>
      <c r="N11" s="10">
        <f t="shared" si="8"/>
        <v>800000</v>
      </c>
      <c r="O11" s="10">
        <f t="shared" si="8"/>
        <v>800000</v>
      </c>
      <c r="P11" s="10">
        <f t="shared" si="8"/>
        <v>350000</v>
      </c>
      <c r="Q11" s="10">
        <f t="shared" si="8"/>
        <v>302840.36</v>
      </c>
      <c r="R11" s="10">
        <f t="shared" si="8"/>
        <v>600000</v>
      </c>
      <c r="S11" s="10">
        <f t="shared" si="8"/>
        <v>289251.07</v>
      </c>
      <c r="T11" s="10">
        <f t="shared" si="8"/>
        <v>0</v>
      </c>
      <c r="U11" s="10">
        <f t="shared" si="8"/>
        <v>171.42857142857142</v>
      </c>
      <c r="V11" s="10">
        <f t="shared" si="8"/>
        <v>550000</v>
      </c>
      <c r="W11" s="10">
        <f>SUM(W12:W14)</f>
        <v>2733200</v>
      </c>
      <c r="X11" s="10">
        <f t="shared" ref="X11:AB11" si="9">SUM(X12:X14)</f>
        <v>2733200</v>
      </c>
      <c r="Y11" s="10">
        <f t="shared" si="9"/>
        <v>1570787.36</v>
      </c>
      <c r="Z11" s="10">
        <v>2933200</v>
      </c>
      <c r="AA11" s="10">
        <f t="shared" si="9"/>
        <v>2820000</v>
      </c>
      <c r="AB11" s="10">
        <f t="shared" si="9"/>
        <v>2262596</v>
      </c>
      <c r="AC11" s="10">
        <f t="shared" ref="AC11:AL11" si="10">SUM(AC12:AC14)</f>
        <v>2588530</v>
      </c>
      <c r="AD11" s="10">
        <f t="shared" si="10"/>
        <v>0</v>
      </c>
      <c r="AE11" s="10">
        <f t="shared" si="10"/>
        <v>0</v>
      </c>
      <c r="AF11" s="10">
        <f t="shared" si="10"/>
        <v>2588530</v>
      </c>
      <c r="AG11" s="10">
        <f t="shared" si="10"/>
        <v>975270.94</v>
      </c>
      <c r="AH11" s="10">
        <f t="shared" si="10"/>
        <v>892853.81160608691</v>
      </c>
      <c r="AI11" s="10">
        <f t="shared" si="10"/>
        <v>2373142.81</v>
      </c>
      <c r="AJ11" s="10">
        <f t="shared" si="10"/>
        <v>650000</v>
      </c>
      <c r="AK11" s="10">
        <f t="shared" si="10"/>
        <v>359685.76</v>
      </c>
      <c r="AL11" s="10">
        <f t="shared" si="10"/>
        <v>700000</v>
      </c>
      <c r="AM11" s="22"/>
      <c r="AN11" s="255"/>
    </row>
    <row r="12" spans="1:40" hidden="1">
      <c r="A12" s="11"/>
      <c r="B12" s="9"/>
      <c r="C12" s="9"/>
      <c r="D12" s="9"/>
      <c r="E12" s="9"/>
      <c r="F12" s="9"/>
      <c r="G12" s="34"/>
      <c r="H12" s="8"/>
      <c r="I12" s="248">
        <v>61111</v>
      </c>
      <c r="J12" s="9" t="s">
        <v>44</v>
      </c>
      <c r="K12" s="10">
        <v>1713113.72</v>
      </c>
      <c r="L12" s="10">
        <v>1600000</v>
      </c>
      <c r="M12" s="22">
        <v>1600000</v>
      </c>
      <c r="N12" s="27">
        <v>800000</v>
      </c>
      <c r="O12" s="22">
        <v>800000</v>
      </c>
      <c r="P12" s="22">
        <v>350000</v>
      </c>
      <c r="Q12" s="22">
        <v>302840.36</v>
      </c>
      <c r="R12" s="22">
        <v>600000</v>
      </c>
      <c r="S12" s="22">
        <v>289251.07</v>
      </c>
      <c r="T12" s="22"/>
      <c r="U12" s="49">
        <f t="shared" ref="U12:U80" si="11">R12/P12*100</f>
        <v>171.42857142857142</v>
      </c>
      <c r="V12" s="49">
        <v>550000</v>
      </c>
      <c r="W12" s="22">
        <v>482200</v>
      </c>
      <c r="X12" s="22">
        <v>482200</v>
      </c>
      <c r="Y12" s="22">
        <v>256343.84</v>
      </c>
      <c r="Z12" s="22">
        <v>482200</v>
      </c>
      <c r="AA12" s="118">
        <v>518800</v>
      </c>
      <c r="AB12" s="118">
        <v>411396</v>
      </c>
      <c r="AC12" s="118">
        <v>446396</v>
      </c>
      <c r="AD12" s="118"/>
      <c r="AE12" s="118"/>
      <c r="AF12" s="118">
        <f>SUM(AC12+AD12-AE12)</f>
        <v>446396</v>
      </c>
      <c r="AG12" s="118">
        <f t="shared" ref="AG12:AH12" si="12">SUM(AD12+AE12-AF12)</f>
        <v>-446396</v>
      </c>
      <c r="AH12" s="118">
        <f t="shared" si="12"/>
        <v>892792</v>
      </c>
      <c r="AI12" s="118">
        <v>405621.21</v>
      </c>
      <c r="AJ12" s="22">
        <v>650000</v>
      </c>
      <c r="AK12" s="22">
        <v>359685.76</v>
      </c>
      <c r="AL12" s="22">
        <v>700000</v>
      </c>
      <c r="AM12" s="22"/>
      <c r="AN12" s="255"/>
    </row>
    <row r="13" spans="1:40" hidden="1">
      <c r="A13" s="11"/>
      <c r="B13" s="9"/>
      <c r="C13" s="9"/>
      <c r="D13" s="9"/>
      <c r="E13" s="9"/>
      <c r="F13" s="9"/>
      <c r="G13" s="34"/>
      <c r="H13" s="8"/>
      <c r="I13" s="248">
        <v>61114</v>
      </c>
      <c r="J13" s="55" t="s">
        <v>324</v>
      </c>
      <c r="K13" s="10"/>
      <c r="L13" s="10"/>
      <c r="M13" s="22"/>
      <c r="N13" s="27"/>
      <c r="O13" s="22"/>
      <c r="P13" s="22"/>
      <c r="Q13" s="22"/>
      <c r="R13" s="22"/>
      <c r="S13" s="22"/>
      <c r="T13" s="22"/>
      <c r="U13" s="49"/>
      <c r="V13" s="49"/>
      <c r="W13" s="22">
        <v>1000</v>
      </c>
      <c r="X13" s="22">
        <v>1000</v>
      </c>
      <c r="Y13" s="22"/>
      <c r="Z13" s="22">
        <v>1000</v>
      </c>
      <c r="AA13" s="118">
        <v>1200</v>
      </c>
      <c r="AB13" s="118">
        <v>1200</v>
      </c>
      <c r="AC13" s="118">
        <v>1200</v>
      </c>
      <c r="AD13" s="118"/>
      <c r="AE13" s="118"/>
      <c r="AF13" s="118">
        <f t="shared" ref="AF13:AF75" si="13">SUM(AC13+AD13-AE13)</f>
        <v>1200</v>
      </c>
      <c r="AG13" s="22"/>
      <c r="AH13" s="22">
        <f t="shared" ref="AH13:AH30" si="14">SUM(AG13/AA13*100)</f>
        <v>0</v>
      </c>
      <c r="AI13" s="22"/>
      <c r="AJ13" s="22"/>
      <c r="AK13" s="22"/>
      <c r="AL13" s="22"/>
      <c r="AM13" s="22"/>
      <c r="AN13" s="255"/>
    </row>
    <row r="14" spans="1:40" hidden="1">
      <c r="A14" s="11"/>
      <c r="B14" s="9"/>
      <c r="C14" s="9"/>
      <c r="D14" s="9"/>
      <c r="E14" s="9"/>
      <c r="F14" s="9"/>
      <c r="G14" s="34"/>
      <c r="H14" s="8"/>
      <c r="I14" s="248">
        <v>61119</v>
      </c>
      <c r="J14" s="55" t="s">
        <v>323</v>
      </c>
      <c r="K14" s="10"/>
      <c r="L14" s="10"/>
      <c r="M14" s="22"/>
      <c r="N14" s="27"/>
      <c r="O14" s="22"/>
      <c r="P14" s="22"/>
      <c r="Q14" s="22"/>
      <c r="R14" s="22"/>
      <c r="S14" s="22"/>
      <c r="T14" s="22"/>
      <c r="U14" s="49"/>
      <c r="V14" s="49"/>
      <c r="W14" s="22">
        <v>2250000</v>
      </c>
      <c r="X14" s="22">
        <v>2250000</v>
      </c>
      <c r="Y14" s="22">
        <v>1314443.52</v>
      </c>
      <c r="Z14" s="22">
        <v>2450000</v>
      </c>
      <c r="AA14" s="118">
        <v>2300000</v>
      </c>
      <c r="AB14" s="118">
        <v>1850000</v>
      </c>
      <c r="AC14" s="118">
        <v>2140934</v>
      </c>
      <c r="AD14" s="118"/>
      <c r="AE14" s="118"/>
      <c r="AF14" s="118">
        <f t="shared" si="13"/>
        <v>2140934</v>
      </c>
      <c r="AG14" s="22">
        <v>1421666.94</v>
      </c>
      <c r="AH14" s="22">
        <f t="shared" si="14"/>
        <v>61.811606086956516</v>
      </c>
      <c r="AI14" s="22">
        <v>1967521.6</v>
      </c>
      <c r="AJ14" s="22"/>
      <c r="AK14" s="22"/>
      <c r="AL14" s="22"/>
      <c r="AM14" s="22"/>
      <c r="AN14" s="255"/>
    </row>
    <row r="15" spans="1:40" hidden="1">
      <c r="A15" s="11" t="s">
        <v>85</v>
      </c>
      <c r="B15" s="9"/>
      <c r="C15" s="9"/>
      <c r="D15" s="9"/>
      <c r="E15" s="9"/>
      <c r="F15" s="9"/>
      <c r="G15" s="34"/>
      <c r="H15" s="8"/>
      <c r="I15" s="248">
        <v>6112</v>
      </c>
      <c r="J15" s="9" t="s">
        <v>43</v>
      </c>
      <c r="K15" s="10">
        <f t="shared" ref="K15:S15" si="15">SUM(K16:K17)</f>
        <v>105864.51</v>
      </c>
      <c r="L15" s="10">
        <f t="shared" si="15"/>
        <v>35000</v>
      </c>
      <c r="M15" s="10">
        <f t="shared" si="15"/>
        <v>35000</v>
      </c>
      <c r="N15" s="10">
        <f t="shared" si="15"/>
        <v>5000</v>
      </c>
      <c r="O15" s="10">
        <f t="shared" si="15"/>
        <v>5000</v>
      </c>
      <c r="P15" s="10">
        <f t="shared" si="15"/>
        <v>5000</v>
      </c>
      <c r="Q15" s="10">
        <f t="shared" si="15"/>
        <v>0</v>
      </c>
      <c r="R15" s="10">
        <f t="shared" si="15"/>
        <v>0</v>
      </c>
      <c r="S15" s="10">
        <f t="shared" si="15"/>
        <v>0</v>
      </c>
      <c r="T15" s="10"/>
      <c r="U15" s="49">
        <f t="shared" si="11"/>
        <v>0</v>
      </c>
      <c r="V15" s="49"/>
      <c r="W15" s="22"/>
      <c r="X15" s="22"/>
      <c r="Y15" s="22"/>
      <c r="Z15" s="22"/>
      <c r="AA15" s="118"/>
      <c r="AB15" s="118"/>
      <c r="AC15" s="118"/>
      <c r="AD15" s="118"/>
      <c r="AE15" s="118"/>
      <c r="AF15" s="118">
        <f t="shared" si="13"/>
        <v>0</v>
      </c>
      <c r="AG15" s="22"/>
      <c r="AH15" s="22" t="e">
        <f t="shared" si="14"/>
        <v>#DIV/0!</v>
      </c>
      <c r="AI15" s="22"/>
      <c r="AJ15" s="22"/>
      <c r="AK15" s="22"/>
      <c r="AL15" s="22"/>
      <c r="AM15" s="22"/>
      <c r="AN15" s="255"/>
    </row>
    <row r="16" spans="1:40" hidden="1">
      <c r="A16" s="11"/>
      <c r="B16" s="9"/>
      <c r="C16" s="9"/>
      <c r="D16" s="9"/>
      <c r="E16" s="9"/>
      <c r="F16" s="9"/>
      <c r="G16" s="34"/>
      <c r="H16" s="8"/>
      <c r="I16" s="248">
        <v>61121</v>
      </c>
      <c r="J16" s="9" t="s">
        <v>46</v>
      </c>
      <c r="K16" s="10">
        <v>18996.47</v>
      </c>
      <c r="L16" s="10">
        <v>17000</v>
      </c>
      <c r="M16" s="10">
        <v>17000</v>
      </c>
      <c r="N16" s="27">
        <v>5000</v>
      </c>
      <c r="O16" s="22">
        <v>5000</v>
      </c>
      <c r="P16" s="22">
        <v>5000</v>
      </c>
      <c r="Q16" s="22"/>
      <c r="R16" s="22"/>
      <c r="S16" s="22"/>
      <c r="T16" s="22"/>
      <c r="U16" s="49">
        <f t="shared" si="11"/>
        <v>0</v>
      </c>
      <c r="V16" s="49"/>
      <c r="W16" s="22"/>
      <c r="X16" s="22"/>
      <c r="Y16" s="22"/>
      <c r="Z16" s="22"/>
      <c r="AA16" s="118"/>
      <c r="AB16" s="118"/>
      <c r="AC16" s="118"/>
      <c r="AD16" s="118"/>
      <c r="AE16" s="118"/>
      <c r="AF16" s="118">
        <f t="shared" si="13"/>
        <v>0</v>
      </c>
      <c r="AG16" s="22"/>
      <c r="AH16" s="22" t="e">
        <f t="shared" si="14"/>
        <v>#DIV/0!</v>
      </c>
      <c r="AI16" s="22"/>
      <c r="AJ16" s="22"/>
      <c r="AK16" s="22"/>
      <c r="AL16" s="22"/>
      <c r="AM16" s="22"/>
      <c r="AN16" s="255"/>
    </row>
    <row r="17" spans="1:40" hidden="1">
      <c r="A17" s="11"/>
      <c r="B17" s="9"/>
      <c r="C17" s="9"/>
      <c r="D17" s="9"/>
      <c r="E17" s="9"/>
      <c r="F17" s="9"/>
      <c r="G17" s="34"/>
      <c r="H17" s="8"/>
      <c r="I17" s="248">
        <v>61123</v>
      </c>
      <c r="J17" s="9" t="s">
        <v>258</v>
      </c>
      <c r="K17" s="10">
        <v>86868.04</v>
      </c>
      <c r="L17" s="10">
        <v>18000</v>
      </c>
      <c r="M17" s="22">
        <v>18000</v>
      </c>
      <c r="N17" s="27"/>
      <c r="O17" s="22">
        <v>0</v>
      </c>
      <c r="P17" s="22"/>
      <c r="Q17" s="22"/>
      <c r="R17" s="22"/>
      <c r="S17" s="22"/>
      <c r="T17" s="22"/>
      <c r="U17" s="49"/>
      <c r="V17" s="49"/>
      <c r="W17" s="22"/>
      <c r="X17" s="22"/>
      <c r="Y17" s="22"/>
      <c r="Z17" s="22"/>
      <c r="AA17" s="118"/>
      <c r="AB17" s="118"/>
      <c r="AC17" s="118"/>
      <c r="AD17" s="118"/>
      <c r="AE17" s="118"/>
      <c r="AF17" s="118">
        <f t="shared" si="13"/>
        <v>0</v>
      </c>
      <c r="AG17" s="22"/>
      <c r="AH17" s="22" t="e">
        <f t="shared" si="14"/>
        <v>#DIV/0!</v>
      </c>
      <c r="AI17" s="22"/>
      <c r="AJ17" s="22"/>
      <c r="AK17" s="22"/>
      <c r="AL17" s="22"/>
      <c r="AM17" s="22"/>
      <c r="AN17" s="255"/>
    </row>
    <row r="18" spans="1:40" hidden="1">
      <c r="A18" s="11" t="s">
        <v>85</v>
      </c>
      <c r="B18" s="9"/>
      <c r="C18" s="9"/>
      <c r="D18" s="9"/>
      <c r="E18" s="9"/>
      <c r="F18" s="9"/>
      <c r="G18" s="34"/>
      <c r="H18" s="8"/>
      <c r="I18" s="248">
        <v>6113</v>
      </c>
      <c r="J18" s="9" t="s">
        <v>47</v>
      </c>
      <c r="K18" s="10">
        <f t="shared" ref="K18:S18" si="16">SUM(K19)</f>
        <v>7782.09</v>
      </c>
      <c r="L18" s="10">
        <f t="shared" si="16"/>
        <v>7000</v>
      </c>
      <c r="M18" s="10">
        <f t="shared" si="16"/>
        <v>7000</v>
      </c>
      <c r="N18" s="10">
        <f t="shared" si="16"/>
        <v>0</v>
      </c>
      <c r="O18" s="10">
        <f t="shared" si="16"/>
        <v>0</v>
      </c>
      <c r="P18" s="10">
        <f t="shared" si="16"/>
        <v>0</v>
      </c>
      <c r="Q18" s="10">
        <f t="shared" si="16"/>
        <v>0</v>
      </c>
      <c r="R18" s="10">
        <f t="shared" si="16"/>
        <v>0</v>
      </c>
      <c r="S18" s="10">
        <f t="shared" si="16"/>
        <v>0</v>
      </c>
      <c r="T18" s="10"/>
      <c r="U18" s="49"/>
      <c r="V18" s="49"/>
      <c r="W18" s="22"/>
      <c r="X18" s="22"/>
      <c r="Y18" s="22"/>
      <c r="Z18" s="22"/>
      <c r="AA18" s="118"/>
      <c r="AB18" s="118"/>
      <c r="AC18" s="118"/>
      <c r="AD18" s="118"/>
      <c r="AE18" s="118"/>
      <c r="AF18" s="118">
        <f t="shared" si="13"/>
        <v>0</v>
      </c>
      <c r="AG18" s="22"/>
      <c r="AH18" s="22" t="e">
        <f t="shared" si="14"/>
        <v>#DIV/0!</v>
      </c>
      <c r="AI18" s="22"/>
      <c r="AJ18" s="22"/>
      <c r="AK18" s="22"/>
      <c r="AL18" s="22"/>
      <c r="AM18" s="22"/>
      <c r="AN18" s="255"/>
    </row>
    <row r="19" spans="1:40" hidden="1">
      <c r="A19" s="11"/>
      <c r="B19" s="9"/>
      <c r="C19" s="9"/>
      <c r="D19" s="9"/>
      <c r="E19" s="9"/>
      <c r="F19" s="9"/>
      <c r="G19" s="34"/>
      <c r="H19" s="8"/>
      <c r="I19" s="248">
        <v>61131</v>
      </c>
      <c r="J19" s="9" t="s">
        <v>47</v>
      </c>
      <c r="K19" s="10">
        <v>7782.09</v>
      </c>
      <c r="L19" s="10">
        <v>7000</v>
      </c>
      <c r="M19" s="22">
        <v>7000</v>
      </c>
      <c r="N19" s="27"/>
      <c r="O19" s="22">
        <v>0</v>
      </c>
      <c r="P19" s="22"/>
      <c r="Q19" s="22"/>
      <c r="R19" s="22"/>
      <c r="S19" s="22"/>
      <c r="T19" s="22"/>
      <c r="U19" s="49"/>
      <c r="V19" s="49"/>
      <c r="W19" s="22"/>
      <c r="X19" s="22"/>
      <c r="Y19" s="22"/>
      <c r="Z19" s="22"/>
      <c r="AA19" s="118"/>
      <c r="AB19" s="118"/>
      <c r="AC19" s="118"/>
      <c r="AD19" s="118"/>
      <c r="AE19" s="118"/>
      <c r="AF19" s="118">
        <f t="shared" si="13"/>
        <v>0</v>
      </c>
      <c r="AG19" s="22"/>
      <c r="AH19" s="22" t="e">
        <f t="shared" si="14"/>
        <v>#DIV/0!</v>
      </c>
      <c r="AI19" s="22"/>
      <c r="AJ19" s="22"/>
      <c r="AK19" s="22"/>
      <c r="AL19" s="22"/>
      <c r="AM19" s="22"/>
      <c r="AN19" s="255"/>
    </row>
    <row r="20" spans="1:40" hidden="1">
      <c r="A20" s="11"/>
      <c r="B20" s="9"/>
      <c r="C20" s="9"/>
      <c r="D20" s="9"/>
      <c r="E20" s="9"/>
      <c r="F20" s="9"/>
      <c r="G20" s="34"/>
      <c r="H20" s="8"/>
      <c r="I20" s="248">
        <v>6114</v>
      </c>
      <c r="J20" s="9" t="s">
        <v>222</v>
      </c>
      <c r="K20" s="10">
        <f t="shared" ref="K20:AG20" si="17">SUM(K21)</f>
        <v>2426.09</v>
      </c>
      <c r="L20" s="10">
        <f t="shared" si="17"/>
        <v>0</v>
      </c>
      <c r="M20" s="10">
        <f t="shared" si="17"/>
        <v>0</v>
      </c>
      <c r="N20" s="10">
        <f t="shared" si="17"/>
        <v>0</v>
      </c>
      <c r="O20" s="10">
        <f t="shared" si="17"/>
        <v>0</v>
      </c>
      <c r="P20" s="10">
        <f t="shared" si="17"/>
        <v>0</v>
      </c>
      <c r="Q20" s="10">
        <f t="shared" si="17"/>
        <v>0</v>
      </c>
      <c r="R20" s="10">
        <f t="shared" si="17"/>
        <v>0</v>
      </c>
      <c r="S20" s="10">
        <f t="shared" si="17"/>
        <v>858.31</v>
      </c>
      <c r="T20" s="10">
        <f t="shared" si="17"/>
        <v>0</v>
      </c>
      <c r="U20" s="10">
        <f t="shared" si="17"/>
        <v>0</v>
      </c>
      <c r="V20" s="10">
        <f t="shared" si="17"/>
        <v>2000</v>
      </c>
      <c r="W20" s="10">
        <f t="shared" si="17"/>
        <v>2000</v>
      </c>
      <c r="X20" s="10">
        <f t="shared" si="17"/>
        <v>2000</v>
      </c>
      <c r="Y20" s="10">
        <f t="shared" si="17"/>
        <v>0</v>
      </c>
      <c r="Z20" s="10">
        <f t="shared" si="17"/>
        <v>2000</v>
      </c>
      <c r="AA20" s="10">
        <f t="shared" si="17"/>
        <v>2000</v>
      </c>
      <c r="AB20" s="10">
        <f t="shared" si="17"/>
        <v>2000</v>
      </c>
      <c r="AC20" s="10">
        <f t="shared" si="17"/>
        <v>2000</v>
      </c>
      <c r="AD20" s="10">
        <f t="shared" si="17"/>
        <v>0</v>
      </c>
      <c r="AE20" s="10">
        <f t="shared" si="17"/>
        <v>0</v>
      </c>
      <c r="AF20" s="118">
        <f t="shared" si="13"/>
        <v>2000</v>
      </c>
      <c r="AG20" s="10">
        <f t="shared" si="17"/>
        <v>0</v>
      </c>
      <c r="AH20" s="22">
        <f t="shared" si="14"/>
        <v>0</v>
      </c>
      <c r="AI20" s="22"/>
      <c r="AJ20" s="22">
        <f>SUM(AJ21:AJ22)</f>
        <v>132000</v>
      </c>
      <c r="AK20" s="22">
        <f>SUM(AK21)</f>
        <v>0</v>
      </c>
      <c r="AL20" s="22">
        <f>SUM(AL21)</f>
        <v>0</v>
      </c>
      <c r="AM20" s="22"/>
      <c r="AN20" s="255"/>
    </row>
    <row r="21" spans="1:40" ht="13.5" hidden="1" customHeight="1">
      <c r="A21" s="11"/>
      <c r="B21" s="9"/>
      <c r="C21" s="9"/>
      <c r="D21" s="9"/>
      <c r="E21" s="9"/>
      <c r="F21" s="9"/>
      <c r="G21" s="34"/>
      <c r="H21" s="8"/>
      <c r="I21" s="248">
        <v>61141</v>
      </c>
      <c r="J21" s="9" t="s">
        <v>223</v>
      </c>
      <c r="K21" s="10">
        <v>2426.09</v>
      </c>
      <c r="L21" s="10"/>
      <c r="M21" s="22">
        <v>0</v>
      </c>
      <c r="N21" s="27"/>
      <c r="O21" s="22">
        <v>0</v>
      </c>
      <c r="P21" s="22">
        <v>0</v>
      </c>
      <c r="Q21" s="22"/>
      <c r="R21" s="22"/>
      <c r="S21" s="22">
        <v>858.31</v>
      </c>
      <c r="T21" s="22"/>
      <c r="U21" s="49"/>
      <c r="V21" s="49">
        <v>2000</v>
      </c>
      <c r="W21" s="22">
        <v>2000</v>
      </c>
      <c r="X21" s="22">
        <v>2000</v>
      </c>
      <c r="Y21" s="22"/>
      <c r="Z21" s="22">
        <v>2000</v>
      </c>
      <c r="AA21" s="118">
        <v>2000</v>
      </c>
      <c r="AB21" s="118">
        <v>2000</v>
      </c>
      <c r="AC21" s="118">
        <v>2000</v>
      </c>
      <c r="AD21" s="118"/>
      <c r="AE21" s="118"/>
      <c r="AF21" s="118">
        <f t="shared" si="13"/>
        <v>2000</v>
      </c>
      <c r="AG21" s="22"/>
      <c r="AH21" s="22">
        <f t="shared" si="14"/>
        <v>0</v>
      </c>
      <c r="AI21" s="22"/>
      <c r="AJ21" s="22">
        <v>2000</v>
      </c>
      <c r="AK21" s="253" t="s">
        <v>498</v>
      </c>
      <c r="AL21" s="22"/>
      <c r="AM21" s="22"/>
      <c r="AN21" s="255"/>
    </row>
    <row r="22" spans="1:40" ht="13.5" hidden="1" customHeight="1">
      <c r="A22" s="11"/>
      <c r="B22" s="9"/>
      <c r="C22" s="9"/>
      <c r="D22" s="9"/>
      <c r="E22" s="9"/>
      <c r="F22" s="9"/>
      <c r="G22" s="34"/>
      <c r="H22" s="8"/>
      <c r="I22" s="248">
        <v>61171</v>
      </c>
      <c r="J22" s="55" t="s">
        <v>473</v>
      </c>
      <c r="K22" s="10"/>
      <c r="L22" s="10"/>
      <c r="M22" s="22"/>
      <c r="N22" s="27"/>
      <c r="O22" s="22"/>
      <c r="P22" s="22"/>
      <c r="Q22" s="22"/>
      <c r="R22" s="22"/>
      <c r="S22" s="22"/>
      <c r="T22" s="22"/>
      <c r="U22" s="49"/>
      <c r="V22" s="49"/>
      <c r="W22" s="22"/>
      <c r="X22" s="22"/>
      <c r="Y22" s="22"/>
      <c r="Z22" s="22"/>
      <c r="AA22" s="118"/>
      <c r="AB22" s="118"/>
      <c r="AC22" s="118"/>
      <c r="AD22" s="118"/>
      <c r="AE22" s="118"/>
      <c r="AF22" s="118"/>
      <c r="AG22" s="22"/>
      <c r="AH22" s="22"/>
      <c r="AI22" s="22">
        <v>112240.61</v>
      </c>
      <c r="AJ22" s="22">
        <v>130000</v>
      </c>
      <c r="AK22" s="22">
        <v>1205.58</v>
      </c>
      <c r="AL22" s="22"/>
      <c r="AM22" s="22"/>
      <c r="AN22" s="255"/>
    </row>
    <row r="23" spans="1:40">
      <c r="A23" s="11"/>
      <c r="B23" s="9"/>
      <c r="C23" s="9"/>
      <c r="D23" s="9"/>
      <c r="E23" s="9"/>
      <c r="F23" s="9"/>
      <c r="G23" s="34"/>
      <c r="H23" s="8"/>
      <c r="I23" s="248">
        <v>613</v>
      </c>
      <c r="J23" s="9" t="s">
        <v>48</v>
      </c>
      <c r="K23" s="10">
        <f t="shared" ref="K23:Z24" si="18">SUM(K24)</f>
        <v>46814.87</v>
      </c>
      <c r="L23" s="10">
        <f t="shared" si="18"/>
        <v>50000</v>
      </c>
      <c r="M23" s="10">
        <f t="shared" si="18"/>
        <v>50000</v>
      </c>
      <c r="N23" s="10">
        <f t="shared" si="18"/>
        <v>10000</v>
      </c>
      <c r="O23" s="10">
        <f t="shared" si="18"/>
        <v>10000</v>
      </c>
      <c r="P23" s="10">
        <f t="shared" si="18"/>
        <v>15000</v>
      </c>
      <c r="Q23" s="10">
        <f t="shared" si="18"/>
        <v>6988.49</v>
      </c>
      <c r="R23" s="10">
        <f t="shared" si="18"/>
        <v>13000</v>
      </c>
      <c r="S23" s="10">
        <f t="shared" si="18"/>
        <v>14415.75</v>
      </c>
      <c r="T23" s="10">
        <f t="shared" si="18"/>
        <v>0</v>
      </c>
      <c r="U23" s="10">
        <f t="shared" si="18"/>
        <v>130</v>
      </c>
      <c r="V23" s="10">
        <f t="shared" si="18"/>
        <v>25000</v>
      </c>
      <c r="W23" s="10">
        <f t="shared" si="18"/>
        <v>230000</v>
      </c>
      <c r="X23" s="10">
        <f t="shared" si="18"/>
        <v>230000</v>
      </c>
      <c r="Y23" s="10">
        <f t="shared" si="18"/>
        <v>45290.66</v>
      </c>
      <c r="Z23" s="10">
        <f t="shared" si="18"/>
        <v>80000</v>
      </c>
      <c r="AA23" s="10">
        <f t="shared" ref="AA23:AI24" si="19">SUM(AA24)</f>
        <v>250000</v>
      </c>
      <c r="AB23" s="10">
        <f t="shared" si="19"/>
        <v>250000</v>
      </c>
      <c r="AC23" s="10">
        <f t="shared" si="19"/>
        <v>250000</v>
      </c>
      <c r="AD23" s="10">
        <f t="shared" si="19"/>
        <v>0</v>
      </c>
      <c r="AE23" s="10">
        <f t="shared" si="19"/>
        <v>0</v>
      </c>
      <c r="AF23" s="10">
        <f t="shared" si="19"/>
        <v>250000</v>
      </c>
      <c r="AG23" s="10">
        <f t="shared" si="19"/>
        <v>33086.9</v>
      </c>
      <c r="AH23" s="10">
        <f t="shared" si="19"/>
        <v>13.234760000000001</v>
      </c>
      <c r="AI23" s="10">
        <f t="shared" si="19"/>
        <v>44932.42</v>
      </c>
      <c r="AJ23" s="10">
        <f t="shared" ref="AJ23:AL24" si="20">SUM(AJ24)</f>
        <v>70000</v>
      </c>
      <c r="AK23" s="10">
        <f t="shared" si="20"/>
        <v>29935.1</v>
      </c>
      <c r="AL23" s="10">
        <f t="shared" si="20"/>
        <v>150000</v>
      </c>
      <c r="AM23" s="22"/>
      <c r="AN23" s="255"/>
    </row>
    <row r="24" spans="1:40" ht="15" hidden="1" customHeight="1">
      <c r="A24" s="11" t="s">
        <v>85</v>
      </c>
      <c r="B24" s="9"/>
      <c r="C24" s="9"/>
      <c r="D24" s="9"/>
      <c r="E24" s="9"/>
      <c r="F24" s="9"/>
      <c r="G24" s="34"/>
      <c r="H24" s="8"/>
      <c r="I24" s="248">
        <v>6134</v>
      </c>
      <c r="J24" s="9" t="s">
        <v>49</v>
      </c>
      <c r="K24" s="10">
        <f t="shared" si="18"/>
        <v>46814.87</v>
      </c>
      <c r="L24" s="10">
        <f t="shared" si="18"/>
        <v>50000</v>
      </c>
      <c r="M24" s="10">
        <f t="shared" si="18"/>
        <v>50000</v>
      </c>
      <c r="N24" s="10">
        <f t="shared" si="18"/>
        <v>10000</v>
      </c>
      <c r="O24" s="10">
        <f t="shared" si="18"/>
        <v>10000</v>
      </c>
      <c r="P24" s="10">
        <v>15000</v>
      </c>
      <c r="Q24" s="10">
        <f t="shared" si="18"/>
        <v>6988.49</v>
      </c>
      <c r="R24" s="10">
        <f t="shared" si="18"/>
        <v>13000</v>
      </c>
      <c r="S24" s="10">
        <f t="shared" si="18"/>
        <v>14415.75</v>
      </c>
      <c r="T24" s="10">
        <f t="shared" si="18"/>
        <v>0</v>
      </c>
      <c r="U24" s="10">
        <f t="shared" si="18"/>
        <v>130</v>
      </c>
      <c r="V24" s="10">
        <f t="shared" si="18"/>
        <v>25000</v>
      </c>
      <c r="W24" s="10">
        <f t="shared" si="18"/>
        <v>230000</v>
      </c>
      <c r="X24" s="10">
        <f t="shared" si="18"/>
        <v>230000</v>
      </c>
      <c r="Y24" s="10">
        <f t="shared" si="18"/>
        <v>45290.66</v>
      </c>
      <c r="Z24" s="10">
        <v>80000</v>
      </c>
      <c r="AA24" s="10">
        <f t="shared" si="19"/>
        <v>250000</v>
      </c>
      <c r="AB24" s="10">
        <f t="shared" si="19"/>
        <v>250000</v>
      </c>
      <c r="AC24" s="10">
        <f t="shared" si="19"/>
        <v>250000</v>
      </c>
      <c r="AD24" s="10">
        <f t="shared" si="19"/>
        <v>0</v>
      </c>
      <c r="AE24" s="10">
        <f t="shared" si="19"/>
        <v>0</v>
      </c>
      <c r="AF24" s="10">
        <f t="shared" si="19"/>
        <v>250000</v>
      </c>
      <c r="AG24" s="10">
        <f t="shared" si="19"/>
        <v>33086.9</v>
      </c>
      <c r="AH24" s="10">
        <f t="shared" si="19"/>
        <v>13.234760000000001</v>
      </c>
      <c r="AI24" s="10">
        <f t="shared" si="19"/>
        <v>44932.42</v>
      </c>
      <c r="AJ24" s="10">
        <f t="shared" si="20"/>
        <v>70000</v>
      </c>
      <c r="AK24" s="10">
        <f t="shared" si="20"/>
        <v>29935.1</v>
      </c>
      <c r="AL24" s="10">
        <f t="shared" si="20"/>
        <v>150000</v>
      </c>
      <c r="AM24" s="22"/>
      <c r="AN24" s="255"/>
    </row>
    <row r="25" spans="1:40" hidden="1">
      <c r="A25" s="8"/>
      <c r="B25" s="9"/>
      <c r="C25" s="9"/>
      <c r="D25" s="9"/>
      <c r="E25" s="9"/>
      <c r="F25" s="9"/>
      <c r="G25" s="34"/>
      <c r="H25" s="8"/>
      <c r="I25" s="248">
        <v>61341</v>
      </c>
      <c r="J25" s="9" t="s">
        <v>50</v>
      </c>
      <c r="K25" s="10">
        <v>46814.87</v>
      </c>
      <c r="L25" s="10">
        <v>50000</v>
      </c>
      <c r="M25" s="22">
        <v>50000</v>
      </c>
      <c r="N25" s="27">
        <v>10000</v>
      </c>
      <c r="O25" s="22">
        <v>10000</v>
      </c>
      <c r="P25" s="22">
        <v>10000</v>
      </c>
      <c r="Q25" s="22">
        <v>6988.49</v>
      </c>
      <c r="R25" s="22">
        <v>13000</v>
      </c>
      <c r="S25" s="22">
        <v>14415.75</v>
      </c>
      <c r="T25" s="22"/>
      <c r="U25" s="49">
        <f t="shared" si="11"/>
        <v>130</v>
      </c>
      <c r="V25" s="49">
        <v>25000</v>
      </c>
      <c r="W25" s="22">
        <v>230000</v>
      </c>
      <c r="X25" s="22">
        <v>230000</v>
      </c>
      <c r="Y25" s="22">
        <v>45290.66</v>
      </c>
      <c r="Z25" s="22">
        <v>80000</v>
      </c>
      <c r="AA25" s="118">
        <v>250000</v>
      </c>
      <c r="AB25" s="118">
        <v>250000</v>
      </c>
      <c r="AC25" s="118">
        <v>250000</v>
      </c>
      <c r="AD25" s="118"/>
      <c r="AE25" s="118"/>
      <c r="AF25" s="118">
        <f t="shared" si="13"/>
        <v>250000</v>
      </c>
      <c r="AG25" s="22">
        <v>33086.9</v>
      </c>
      <c r="AH25" s="22">
        <f t="shared" si="14"/>
        <v>13.234760000000001</v>
      </c>
      <c r="AI25" s="22">
        <v>44932.42</v>
      </c>
      <c r="AJ25" s="22">
        <v>70000</v>
      </c>
      <c r="AK25" s="22">
        <v>29935.1</v>
      </c>
      <c r="AL25" s="22">
        <v>150000</v>
      </c>
      <c r="AM25" s="22"/>
      <c r="AN25" s="255"/>
    </row>
    <row r="26" spans="1:40">
      <c r="A26" s="8"/>
      <c r="B26" s="9"/>
      <c r="C26" s="9"/>
      <c r="D26" s="9"/>
      <c r="E26" s="9"/>
      <c r="F26" s="9"/>
      <c r="G26" s="34"/>
      <c r="H26" s="8"/>
      <c r="I26" s="248">
        <v>614</v>
      </c>
      <c r="J26" s="9" t="s">
        <v>1</v>
      </c>
      <c r="K26" s="10">
        <f t="shared" ref="K26:AB26" si="21">SUM(K27+K29)</f>
        <v>27705.7</v>
      </c>
      <c r="L26" s="10">
        <f t="shared" si="21"/>
        <v>55000</v>
      </c>
      <c r="M26" s="10">
        <f t="shared" si="21"/>
        <v>55000</v>
      </c>
      <c r="N26" s="10">
        <f t="shared" si="21"/>
        <v>20000</v>
      </c>
      <c r="O26" s="10">
        <f t="shared" si="21"/>
        <v>20000</v>
      </c>
      <c r="P26" s="10">
        <f t="shared" si="21"/>
        <v>14000</v>
      </c>
      <c r="Q26" s="10">
        <f t="shared" si="21"/>
        <v>1931.77</v>
      </c>
      <c r="R26" s="10">
        <f t="shared" si="21"/>
        <v>11000</v>
      </c>
      <c r="S26" s="10">
        <f t="shared" si="21"/>
        <v>3697.1</v>
      </c>
      <c r="T26" s="10">
        <f t="shared" si="21"/>
        <v>0</v>
      </c>
      <c r="U26" s="10">
        <f t="shared" si="21"/>
        <v>162.5</v>
      </c>
      <c r="V26" s="10">
        <f t="shared" si="21"/>
        <v>9000</v>
      </c>
      <c r="W26" s="10">
        <f t="shared" si="21"/>
        <v>9000</v>
      </c>
      <c r="X26" s="10">
        <f t="shared" si="21"/>
        <v>8000</v>
      </c>
      <c r="Y26" s="10">
        <f t="shared" si="21"/>
        <v>2636.79</v>
      </c>
      <c r="Z26" s="10">
        <f t="shared" ref="Z26" si="22">SUM(Z27+Z29)</f>
        <v>5000</v>
      </c>
      <c r="AA26" s="10">
        <f t="shared" si="21"/>
        <v>8000</v>
      </c>
      <c r="AB26" s="10">
        <f t="shared" si="21"/>
        <v>8000</v>
      </c>
      <c r="AC26" s="10">
        <f t="shared" ref="AC26:AI26" si="23">SUM(AC27+AC29)</f>
        <v>6000</v>
      </c>
      <c r="AD26" s="10">
        <f t="shared" si="23"/>
        <v>0</v>
      </c>
      <c r="AE26" s="10">
        <f t="shared" si="23"/>
        <v>0</v>
      </c>
      <c r="AF26" s="10">
        <f t="shared" si="23"/>
        <v>6000</v>
      </c>
      <c r="AG26" s="10">
        <f t="shared" si="23"/>
        <v>2065.66</v>
      </c>
      <c r="AH26" s="10">
        <f t="shared" si="23"/>
        <v>41.602000000000004</v>
      </c>
      <c r="AI26" s="10">
        <f t="shared" si="23"/>
        <v>3310.66</v>
      </c>
      <c r="AJ26" s="10">
        <f>SUM(AJ27+AJ29)</f>
        <v>6000</v>
      </c>
      <c r="AK26" s="10">
        <f>SUM(AK27+AK29)</f>
        <v>0</v>
      </c>
      <c r="AL26" s="10">
        <f>SUM(AL27+AL29)</f>
        <v>5000</v>
      </c>
      <c r="AM26" s="22"/>
      <c r="AN26" s="255"/>
    </row>
    <row r="27" spans="1:40" ht="16.149999999999999" hidden="1" customHeight="1">
      <c r="A27" s="11" t="s">
        <v>85</v>
      </c>
      <c r="B27" s="9"/>
      <c r="C27" s="9"/>
      <c r="D27" s="9"/>
      <c r="E27" s="9"/>
      <c r="F27" s="9"/>
      <c r="G27" s="34"/>
      <c r="H27" s="8"/>
      <c r="I27" s="248">
        <v>6142</v>
      </c>
      <c r="J27" s="9" t="s">
        <v>2</v>
      </c>
      <c r="K27" s="10">
        <f t="shared" ref="K27:AL27" si="24">SUM(K28)</f>
        <v>6535.75</v>
      </c>
      <c r="L27" s="10">
        <f t="shared" si="24"/>
        <v>40000</v>
      </c>
      <c r="M27" s="10">
        <f t="shared" si="24"/>
        <v>40000</v>
      </c>
      <c r="N27" s="10">
        <f t="shared" si="24"/>
        <v>10000</v>
      </c>
      <c r="O27" s="10">
        <f t="shared" si="24"/>
        <v>10000</v>
      </c>
      <c r="P27" s="10">
        <f t="shared" si="24"/>
        <v>8000</v>
      </c>
      <c r="Q27" s="10">
        <f t="shared" si="24"/>
        <v>1636.12</v>
      </c>
      <c r="R27" s="10">
        <f t="shared" si="24"/>
        <v>5000</v>
      </c>
      <c r="S27" s="10">
        <f t="shared" si="24"/>
        <v>2241.16</v>
      </c>
      <c r="T27" s="10">
        <f t="shared" si="24"/>
        <v>0</v>
      </c>
      <c r="U27" s="10">
        <f t="shared" si="24"/>
        <v>62.5</v>
      </c>
      <c r="V27" s="10">
        <f t="shared" si="24"/>
        <v>5000</v>
      </c>
      <c r="W27" s="10">
        <f t="shared" si="24"/>
        <v>5000</v>
      </c>
      <c r="X27" s="10">
        <f t="shared" si="24"/>
        <v>5000</v>
      </c>
      <c r="Y27" s="10">
        <f t="shared" si="24"/>
        <v>2636.79</v>
      </c>
      <c r="Z27" s="10">
        <f t="shared" si="24"/>
        <v>5000</v>
      </c>
      <c r="AA27" s="10">
        <f t="shared" si="24"/>
        <v>5000</v>
      </c>
      <c r="AB27" s="10">
        <f t="shared" si="24"/>
        <v>5000</v>
      </c>
      <c r="AC27" s="10">
        <f t="shared" si="24"/>
        <v>5000</v>
      </c>
      <c r="AD27" s="10">
        <f t="shared" si="24"/>
        <v>0</v>
      </c>
      <c r="AE27" s="10">
        <f t="shared" si="24"/>
        <v>0</v>
      </c>
      <c r="AF27" s="10">
        <f t="shared" si="24"/>
        <v>5000</v>
      </c>
      <c r="AG27" s="10">
        <f t="shared" si="24"/>
        <v>2044</v>
      </c>
      <c r="AH27" s="10">
        <f t="shared" si="24"/>
        <v>40.880000000000003</v>
      </c>
      <c r="AI27" s="10">
        <f t="shared" si="24"/>
        <v>3289</v>
      </c>
      <c r="AJ27" s="10">
        <f t="shared" si="24"/>
        <v>5000</v>
      </c>
      <c r="AK27" s="10">
        <f t="shared" si="24"/>
        <v>0</v>
      </c>
      <c r="AL27" s="10">
        <f t="shared" si="24"/>
        <v>5000</v>
      </c>
      <c r="AM27" s="22"/>
      <c r="AN27" s="255"/>
    </row>
    <row r="28" spans="1:40" hidden="1">
      <c r="A28" s="8"/>
      <c r="B28" s="9"/>
      <c r="C28" s="9"/>
      <c r="D28" s="9"/>
      <c r="E28" s="9"/>
      <c r="F28" s="9"/>
      <c r="G28" s="34"/>
      <c r="H28" s="8"/>
      <c r="I28" s="248">
        <v>61424</v>
      </c>
      <c r="J28" s="9" t="s">
        <v>51</v>
      </c>
      <c r="K28" s="10">
        <v>6535.75</v>
      </c>
      <c r="L28" s="10">
        <v>40000</v>
      </c>
      <c r="M28" s="22">
        <v>40000</v>
      </c>
      <c r="N28" s="27">
        <v>10000</v>
      </c>
      <c r="O28" s="22">
        <v>10000</v>
      </c>
      <c r="P28" s="22">
        <v>8000</v>
      </c>
      <c r="Q28" s="22">
        <v>1636.12</v>
      </c>
      <c r="R28" s="22">
        <v>5000</v>
      </c>
      <c r="S28" s="22">
        <v>2241.16</v>
      </c>
      <c r="T28" s="22"/>
      <c r="U28" s="49">
        <f t="shared" si="11"/>
        <v>62.5</v>
      </c>
      <c r="V28" s="49">
        <v>5000</v>
      </c>
      <c r="W28" s="22">
        <v>5000</v>
      </c>
      <c r="X28" s="22">
        <v>5000</v>
      </c>
      <c r="Y28" s="22">
        <v>2636.79</v>
      </c>
      <c r="Z28" s="22">
        <v>5000</v>
      </c>
      <c r="AA28" s="118">
        <v>5000</v>
      </c>
      <c r="AB28" s="118">
        <v>5000</v>
      </c>
      <c r="AC28" s="118">
        <v>5000</v>
      </c>
      <c r="AD28" s="118"/>
      <c r="AE28" s="118"/>
      <c r="AF28" s="118">
        <f t="shared" si="13"/>
        <v>5000</v>
      </c>
      <c r="AG28" s="22">
        <v>2044</v>
      </c>
      <c r="AH28" s="22">
        <f t="shared" si="14"/>
        <v>40.880000000000003</v>
      </c>
      <c r="AI28" s="22">
        <v>3289</v>
      </c>
      <c r="AJ28" s="22">
        <v>5000</v>
      </c>
      <c r="AK28" s="22"/>
      <c r="AL28" s="22">
        <v>5000</v>
      </c>
      <c r="AM28" s="22"/>
      <c r="AN28" s="255"/>
    </row>
    <row r="29" spans="1:40" hidden="1">
      <c r="A29" s="11" t="s">
        <v>85</v>
      </c>
      <c r="B29" s="9"/>
      <c r="C29" s="9"/>
      <c r="D29" s="9"/>
      <c r="E29" s="9"/>
      <c r="F29" s="9"/>
      <c r="G29" s="34"/>
      <c r="H29" s="8"/>
      <c r="I29" s="248">
        <v>6145</v>
      </c>
      <c r="J29" s="9" t="s">
        <v>52</v>
      </c>
      <c r="K29" s="10">
        <f t="shared" ref="K29:AI29" si="25">SUM(K30:K30)</f>
        <v>21169.95</v>
      </c>
      <c r="L29" s="10">
        <f t="shared" si="25"/>
        <v>15000</v>
      </c>
      <c r="M29" s="10">
        <f t="shared" si="25"/>
        <v>15000</v>
      </c>
      <c r="N29" s="10">
        <f t="shared" si="25"/>
        <v>10000</v>
      </c>
      <c r="O29" s="10">
        <f t="shared" si="25"/>
        <v>10000</v>
      </c>
      <c r="P29" s="10">
        <f t="shared" si="25"/>
        <v>6000</v>
      </c>
      <c r="Q29" s="10">
        <f t="shared" si="25"/>
        <v>295.64999999999998</v>
      </c>
      <c r="R29" s="10">
        <f t="shared" si="25"/>
        <v>6000</v>
      </c>
      <c r="S29" s="10">
        <f t="shared" si="25"/>
        <v>1455.94</v>
      </c>
      <c r="T29" s="10">
        <f t="shared" si="25"/>
        <v>0</v>
      </c>
      <c r="U29" s="10">
        <f t="shared" si="25"/>
        <v>100</v>
      </c>
      <c r="V29" s="10">
        <f t="shared" si="25"/>
        <v>4000</v>
      </c>
      <c r="W29" s="10">
        <f t="shared" si="25"/>
        <v>4000</v>
      </c>
      <c r="X29" s="10">
        <f t="shared" si="25"/>
        <v>3000</v>
      </c>
      <c r="Y29" s="10">
        <f t="shared" si="25"/>
        <v>0</v>
      </c>
      <c r="Z29" s="10">
        <v>0</v>
      </c>
      <c r="AA29" s="10">
        <f t="shared" si="25"/>
        <v>3000</v>
      </c>
      <c r="AB29" s="10">
        <f t="shared" si="25"/>
        <v>3000</v>
      </c>
      <c r="AC29" s="10">
        <f t="shared" si="25"/>
        <v>1000</v>
      </c>
      <c r="AD29" s="10">
        <f t="shared" si="25"/>
        <v>0</v>
      </c>
      <c r="AE29" s="10">
        <f t="shared" si="25"/>
        <v>0</v>
      </c>
      <c r="AF29" s="10">
        <f t="shared" si="25"/>
        <v>1000</v>
      </c>
      <c r="AG29" s="10">
        <f t="shared" si="25"/>
        <v>21.66</v>
      </c>
      <c r="AH29" s="10">
        <f t="shared" si="25"/>
        <v>0.72199999999999998</v>
      </c>
      <c r="AI29" s="89">
        <f t="shared" si="25"/>
        <v>21.66</v>
      </c>
      <c r="AJ29" s="10">
        <f>SUM(AJ30:AJ30)</f>
        <v>1000</v>
      </c>
      <c r="AK29" s="10">
        <f>SUM(AK30:AK30)</f>
        <v>0</v>
      </c>
      <c r="AL29" s="10">
        <f>SUM(AL30:AL30)</f>
        <v>0</v>
      </c>
      <c r="AM29" s="256"/>
      <c r="AN29" s="255"/>
    </row>
    <row r="30" spans="1:40" hidden="1">
      <c r="A30" s="8"/>
      <c r="B30" s="9"/>
      <c r="C30" s="9"/>
      <c r="D30" s="9"/>
      <c r="E30" s="9"/>
      <c r="F30" s="9"/>
      <c r="G30" s="34"/>
      <c r="H30" s="8"/>
      <c r="I30" s="248">
        <v>61453</v>
      </c>
      <c r="J30" s="9" t="s">
        <v>53</v>
      </c>
      <c r="K30" s="10">
        <v>21169.95</v>
      </c>
      <c r="L30" s="10">
        <v>15000</v>
      </c>
      <c r="M30" s="22">
        <v>15000</v>
      </c>
      <c r="N30" s="27">
        <v>10000</v>
      </c>
      <c r="O30" s="22">
        <v>10000</v>
      </c>
      <c r="P30" s="22">
        <v>6000</v>
      </c>
      <c r="Q30" s="22">
        <v>295.64999999999998</v>
      </c>
      <c r="R30" s="22">
        <v>6000</v>
      </c>
      <c r="S30" s="22">
        <v>1455.94</v>
      </c>
      <c r="T30" s="22"/>
      <c r="U30" s="49">
        <f t="shared" si="11"/>
        <v>100</v>
      </c>
      <c r="V30" s="49">
        <v>4000</v>
      </c>
      <c r="W30" s="22">
        <v>4000</v>
      </c>
      <c r="X30" s="22">
        <v>3000</v>
      </c>
      <c r="Y30" s="22"/>
      <c r="Z30" s="22">
        <v>0</v>
      </c>
      <c r="AA30" s="118">
        <v>3000</v>
      </c>
      <c r="AB30" s="118">
        <v>3000</v>
      </c>
      <c r="AC30" s="118">
        <v>1000</v>
      </c>
      <c r="AD30" s="118"/>
      <c r="AE30" s="118"/>
      <c r="AF30" s="118">
        <f t="shared" si="13"/>
        <v>1000</v>
      </c>
      <c r="AG30" s="22">
        <v>21.66</v>
      </c>
      <c r="AH30" s="22">
        <f t="shared" si="14"/>
        <v>0.72199999999999998</v>
      </c>
      <c r="AI30" s="48">
        <v>21.66</v>
      </c>
      <c r="AJ30" s="22">
        <v>1000</v>
      </c>
      <c r="AK30" s="22"/>
      <c r="AL30" s="22"/>
      <c r="AM30" s="22"/>
      <c r="AN30" s="255"/>
    </row>
    <row r="31" spans="1:40" s="2" customFormat="1">
      <c r="A31" s="130"/>
      <c r="B31" s="100"/>
      <c r="C31" s="100"/>
      <c r="D31" s="100"/>
      <c r="E31" s="100"/>
      <c r="F31" s="100"/>
      <c r="G31" s="131"/>
      <c r="H31" s="251"/>
      <c r="I31" s="249">
        <v>63</v>
      </c>
      <c r="J31" s="100" t="s">
        <v>3</v>
      </c>
      <c r="K31" s="18">
        <f>SUM(K32)</f>
        <v>386188.13</v>
      </c>
      <c r="L31" s="18">
        <f>SUM(L32)</f>
        <v>688000</v>
      </c>
      <c r="M31" s="18">
        <f>SUM(M32)</f>
        <v>688000</v>
      </c>
      <c r="N31" s="18" t="e">
        <f t="shared" ref="N31:V31" si="26">SUM(N32+N47)</f>
        <v>#REF!</v>
      </c>
      <c r="O31" s="18" t="e">
        <f t="shared" si="26"/>
        <v>#REF!</v>
      </c>
      <c r="P31" s="18" t="e">
        <f t="shared" si="26"/>
        <v>#REF!</v>
      </c>
      <c r="Q31" s="18" t="e">
        <f t="shared" si="26"/>
        <v>#REF!</v>
      </c>
      <c r="R31" s="18">
        <f t="shared" si="26"/>
        <v>1351550</v>
      </c>
      <c r="S31" s="18">
        <f t="shared" si="26"/>
        <v>782560.53</v>
      </c>
      <c r="T31" s="18">
        <f t="shared" si="26"/>
        <v>0</v>
      </c>
      <c r="U31" s="18">
        <f t="shared" si="26"/>
        <v>247.75109872018078</v>
      </c>
      <c r="V31" s="18">
        <f t="shared" si="26"/>
        <v>1615020</v>
      </c>
      <c r="W31" s="18">
        <f t="shared" ref="W31:AH31" si="27">SUM(W32+W47+W49)</f>
        <v>1560000</v>
      </c>
      <c r="X31" s="18">
        <f t="shared" si="27"/>
        <v>2668000</v>
      </c>
      <c r="Y31" s="18">
        <f t="shared" si="27"/>
        <v>914378.39999999991</v>
      </c>
      <c r="Z31" s="18">
        <f t="shared" si="27"/>
        <v>2798000</v>
      </c>
      <c r="AA31" s="18">
        <f t="shared" si="27"/>
        <v>2060000</v>
      </c>
      <c r="AB31" s="18">
        <f t="shared" si="27"/>
        <v>2530000</v>
      </c>
      <c r="AC31" s="18">
        <f t="shared" si="27"/>
        <v>2660000</v>
      </c>
      <c r="AD31" s="18">
        <f t="shared" si="27"/>
        <v>0</v>
      </c>
      <c r="AE31" s="18">
        <f t="shared" si="27"/>
        <v>0</v>
      </c>
      <c r="AF31" s="18">
        <f t="shared" si="27"/>
        <v>2660000</v>
      </c>
      <c r="AG31" s="18">
        <f t="shared" si="27"/>
        <v>494692.16</v>
      </c>
      <c r="AH31" s="18">
        <f t="shared" si="27"/>
        <v>114.70540642857142</v>
      </c>
      <c r="AI31" s="93">
        <v>467000</v>
      </c>
      <c r="AJ31" s="18">
        <f>SUM(AJ32+AJ47+AJ49)</f>
        <v>5626000</v>
      </c>
      <c r="AK31" s="18">
        <f>SUM(AK32+AK47+AK49)</f>
        <v>2154982.6799999997</v>
      </c>
      <c r="AL31" s="18">
        <f>SUM(AL32+AL47+AL49)</f>
        <v>12025000</v>
      </c>
      <c r="AM31" s="18">
        <v>9073000</v>
      </c>
      <c r="AN31" s="254">
        <v>9200000</v>
      </c>
    </row>
    <row r="32" spans="1:40">
      <c r="A32" s="8"/>
      <c r="B32" s="9"/>
      <c r="C32" s="9"/>
      <c r="D32" s="9"/>
      <c r="E32" s="9"/>
      <c r="F32" s="9"/>
      <c r="G32" s="34"/>
      <c r="H32" s="251" t="s">
        <v>493</v>
      </c>
      <c r="I32" s="248">
        <v>633</v>
      </c>
      <c r="J32" s="9" t="s">
        <v>4</v>
      </c>
      <c r="K32" s="10">
        <f t="shared" ref="K32:AL32" si="28">SUM(K33+K38)</f>
        <v>386188.13</v>
      </c>
      <c r="L32" s="10">
        <f t="shared" si="28"/>
        <v>688000</v>
      </c>
      <c r="M32" s="10">
        <f t="shared" si="28"/>
        <v>688000</v>
      </c>
      <c r="N32" s="10">
        <f t="shared" si="28"/>
        <v>730000</v>
      </c>
      <c r="O32" s="10">
        <f t="shared" si="28"/>
        <v>730000</v>
      </c>
      <c r="P32" s="10">
        <f t="shared" si="28"/>
        <v>1264362</v>
      </c>
      <c r="Q32" s="10">
        <f t="shared" si="28"/>
        <v>619540</v>
      </c>
      <c r="R32" s="10">
        <f t="shared" si="28"/>
        <v>1141550</v>
      </c>
      <c r="S32" s="10">
        <f t="shared" si="28"/>
        <v>559926</v>
      </c>
      <c r="T32" s="10">
        <f t="shared" si="28"/>
        <v>0</v>
      </c>
      <c r="U32" s="10">
        <f t="shared" si="28"/>
        <v>247.75109872018078</v>
      </c>
      <c r="V32" s="10">
        <f t="shared" si="28"/>
        <v>1415020</v>
      </c>
      <c r="W32" s="10">
        <f t="shared" si="28"/>
        <v>410000</v>
      </c>
      <c r="X32" s="10">
        <f t="shared" si="28"/>
        <v>1208000</v>
      </c>
      <c r="Y32" s="10">
        <f t="shared" si="28"/>
        <v>280694.68</v>
      </c>
      <c r="Z32" s="10">
        <f t="shared" si="28"/>
        <v>1338000</v>
      </c>
      <c r="AA32" s="10">
        <f t="shared" si="28"/>
        <v>1510000</v>
      </c>
      <c r="AB32" s="10">
        <f t="shared" si="28"/>
        <v>1630000</v>
      </c>
      <c r="AC32" s="10">
        <f t="shared" si="28"/>
        <v>1728000</v>
      </c>
      <c r="AD32" s="10">
        <f t="shared" si="28"/>
        <v>0</v>
      </c>
      <c r="AE32" s="10">
        <f t="shared" si="28"/>
        <v>0</v>
      </c>
      <c r="AF32" s="10">
        <f t="shared" si="28"/>
        <v>1728000</v>
      </c>
      <c r="AG32" s="10">
        <f t="shared" si="28"/>
        <v>316767.17</v>
      </c>
      <c r="AH32" s="10">
        <f t="shared" si="28"/>
        <v>40</v>
      </c>
      <c r="AI32" s="89">
        <f t="shared" si="28"/>
        <v>509748.22</v>
      </c>
      <c r="AJ32" s="10">
        <f t="shared" si="28"/>
        <v>4526000</v>
      </c>
      <c r="AK32" s="10">
        <f t="shared" si="28"/>
        <v>1508149.48</v>
      </c>
      <c r="AL32" s="10">
        <f t="shared" si="28"/>
        <v>4810000</v>
      </c>
      <c r="AM32" s="22"/>
      <c r="AN32" s="255"/>
    </row>
    <row r="33" spans="1:44" hidden="1">
      <c r="A33" s="8"/>
      <c r="B33" s="9"/>
      <c r="C33" s="9"/>
      <c r="D33" s="12" t="s">
        <v>86</v>
      </c>
      <c r="E33" s="9"/>
      <c r="F33" s="9"/>
      <c r="G33" s="34"/>
      <c r="H33" s="251" t="s">
        <v>493</v>
      </c>
      <c r="I33" s="248">
        <v>6331</v>
      </c>
      <c r="J33" s="9" t="s">
        <v>54</v>
      </c>
      <c r="K33" s="10">
        <f t="shared" ref="K33:AA33" si="29">SUM(K34:K37)</f>
        <v>186188.13</v>
      </c>
      <c r="L33" s="10">
        <f t="shared" si="29"/>
        <v>438000</v>
      </c>
      <c r="M33" s="10">
        <f t="shared" si="29"/>
        <v>438000</v>
      </c>
      <c r="N33" s="10">
        <f t="shared" si="29"/>
        <v>490000</v>
      </c>
      <c r="O33" s="10">
        <f t="shared" si="29"/>
        <v>490000</v>
      </c>
      <c r="P33" s="10">
        <f t="shared" si="29"/>
        <v>1064362</v>
      </c>
      <c r="Q33" s="10">
        <f t="shared" si="29"/>
        <v>619540</v>
      </c>
      <c r="R33" s="10">
        <f t="shared" si="29"/>
        <v>1041550</v>
      </c>
      <c r="S33" s="10">
        <f t="shared" si="29"/>
        <v>559926</v>
      </c>
      <c r="T33" s="10">
        <f t="shared" si="29"/>
        <v>0</v>
      </c>
      <c r="U33" s="10">
        <f t="shared" si="29"/>
        <v>197.75109872018078</v>
      </c>
      <c r="V33" s="10">
        <f t="shared" si="29"/>
        <v>1315020</v>
      </c>
      <c r="W33" s="10">
        <f t="shared" si="29"/>
        <v>65000</v>
      </c>
      <c r="X33" s="10">
        <f t="shared" si="29"/>
        <v>8000</v>
      </c>
      <c r="Y33" s="10">
        <f t="shared" si="29"/>
        <v>0</v>
      </c>
      <c r="Z33" s="10">
        <f t="shared" ref="Z33" si="30">SUM(Z34:Z37)</f>
        <v>8000</v>
      </c>
      <c r="AA33" s="10">
        <f t="shared" si="29"/>
        <v>110000</v>
      </c>
      <c r="AB33" s="10">
        <f t="shared" ref="AB33" si="31">SUM(AB34:AB37)</f>
        <v>110000</v>
      </c>
      <c r="AC33" s="10">
        <f t="shared" ref="AC33:AL33" si="32">SUM(AC34:AC37)</f>
        <v>208000</v>
      </c>
      <c r="AD33" s="10"/>
      <c r="AE33" s="10">
        <f t="shared" si="32"/>
        <v>0</v>
      </c>
      <c r="AF33" s="10">
        <f t="shared" si="32"/>
        <v>208000</v>
      </c>
      <c r="AG33" s="10">
        <f t="shared" si="32"/>
        <v>116767.17</v>
      </c>
      <c r="AH33" s="10">
        <f t="shared" si="32"/>
        <v>40</v>
      </c>
      <c r="AI33" s="89">
        <f t="shared" si="32"/>
        <v>206356.22</v>
      </c>
      <c r="AJ33" s="10">
        <f t="shared" si="32"/>
        <v>2426000</v>
      </c>
      <c r="AK33" s="10">
        <f t="shared" si="32"/>
        <v>1108149.48</v>
      </c>
      <c r="AL33" s="10">
        <f t="shared" si="32"/>
        <v>2310000</v>
      </c>
      <c r="AM33" s="22"/>
      <c r="AN33" s="255"/>
    </row>
    <row r="34" spans="1:44" hidden="1">
      <c r="A34" s="8"/>
      <c r="B34" s="9"/>
      <c r="C34" s="9"/>
      <c r="D34" s="9"/>
      <c r="E34" s="9"/>
      <c r="F34" s="9"/>
      <c r="G34" s="34"/>
      <c r="H34" s="251" t="s">
        <v>493</v>
      </c>
      <c r="I34" s="248">
        <v>63311</v>
      </c>
      <c r="J34" s="199" t="s">
        <v>398</v>
      </c>
      <c r="K34" s="10">
        <v>77661.47</v>
      </c>
      <c r="L34" s="10">
        <v>150000</v>
      </c>
      <c r="M34" s="22">
        <v>150000</v>
      </c>
      <c r="N34" s="27">
        <v>290000</v>
      </c>
      <c r="O34" s="22">
        <v>290000</v>
      </c>
      <c r="P34" s="22">
        <v>1014362</v>
      </c>
      <c r="Q34" s="22">
        <v>619540</v>
      </c>
      <c r="R34" s="22">
        <v>991550</v>
      </c>
      <c r="S34" s="22">
        <v>559926</v>
      </c>
      <c r="T34" s="22"/>
      <c r="U34" s="49">
        <f t="shared" si="11"/>
        <v>97.751098720180764</v>
      </c>
      <c r="V34" s="49">
        <v>1265020</v>
      </c>
      <c r="W34" s="22">
        <v>57000</v>
      </c>
      <c r="X34" s="22">
        <v>0</v>
      </c>
      <c r="Y34" s="22"/>
      <c r="Z34" s="22">
        <v>0</v>
      </c>
      <c r="AA34" s="118"/>
      <c r="AB34" s="118"/>
      <c r="AC34" s="118">
        <v>116000</v>
      </c>
      <c r="AD34" s="118"/>
      <c r="AE34" s="118"/>
      <c r="AF34" s="118">
        <f t="shared" si="13"/>
        <v>116000</v>
      </c>
      <c r="AG34" s="22">
        <v>76767.17</v>
      </c>
      <c r="AH34" s="22">
        <v>0</v>
      </c>
      <c r="AI34" s="48">
        <v>102356.22</v>
      </c>
      <c r="AJ34" s="22">
        <v>116000</v>
      </c>
      <c r="AK34" s="22"/>
      <c r="AL34" s="22"/>
      <c r="AM34" s="22"/>
      <c r="AN34" s="255"/>
    </row>
    <row r="35" spans="1:44" hidden="1">
      <c r="A35" s="8"/>
      <c r="B35" s="9"/>
      <c r="C35" s="9"/>
      <c r="D35" s="9"/>
      <c r="E35" s="9"/>
      <c r="F35" s="9"/>
      <c r="G35" s="34"/>
      <c r="H35" s="251" t="s">
        <v>493</v>
      </c>
      <c r="I35" s="248">
        <v>63311</v>
      </c>
      <c r="J35" s="199" t="s">
        <v>476</v>
      </c>
      <c r="K35" s="10"/>
      <c r="L35" s="10"/>
      <c r="M35" s="22"/>
      <c r="N35" s="27"/>
      <c r="O35" s="22"/>
      <c r="P35" s="22"/>
      <c r="Q35" s="22"/>
      <c r="R35" s="22"/>
      <c r="S35" s="22"/>
      <c r="T35" s="22"/>
      <c r="U35" s="49"/>
      <c r="V35" s="49"/>
      <c r="W35" s="22"/>
      <c r="X35" s="22"/>
      <c r="Y35" s="22"/>
      <c r="Z35" s="22"/>
      <c r="AA35" s="118"/>
      <c r="AB35" s="118"/>
      <c r="AC35" s="118"/>
      <c r="AD35" s="118"/>
      <c r="AE35" s="118"/>
      <c r="AF35" s="118"/>
      <c r="AG35" s="22"/>
      <c r="AH35" s="22"/>
      <c r="AI35" s="48"/>
      <c r="AJ35" s="22">
        <v>2200000</v>
      </c>
      <c r="AK35" s="22">
        <v>1108149.48</v>
      </c>
      <c r="AL35" s="22">
        <v>2200000</v>
      </c>
      <c r="AM35" s="22"/>
      <c r="AN35" s="257"/>
    </row>
    <row r="36" spans="1:44" hidden="1">
      <c r="A36" s="8"/>
      <c r="B36" s="9"/>
      <c r="C36" s="9"/>
      <c r="D36" s="9"/>
      <c r="E36" s="9"/>
      <c r="F36" s="9"/>
      <c r="G36" s="34"/>
      <c r="H36" s="251" t="s">
        <v>493</v>
      </c>
      <c r="I36" s="248">
        <v>63312</v>
      </c>
      <c r="J36" s="55" t="s">
        <v>371</v>
      </c>
      <c r="K36" s="10"/>
      <c r="L36" s="10"/>
      <c r="M36" s="22"/>
      <c r="N36" s="22"/>
      <c r="O36" s="22"/>
      <c r="P36" s="22"/>
      <c r="Q36" s="22"/>
      <c r="R36" s="22"/>
      <c r="S36" s="22"/>
      <c r="T36" s="22"/>
      <c r="U36" s="49"/>
      <c r="V36" s="49"/>
      <c r="W36" s="22"/>
      <c r="X36" s="22"/>
      <c r="Y36" s="22"/>
      <c r="Z36" s="22"/>
      <c r="AA36" s="118">
        <v>100000</v>
      </c>
      <c r="AB36" s="118">
        <v>100000</v>
      </c>
      <c r="AC36" s="118">
        <v>80000</v>
      </c>
      <c r="AD36" s="118"/>
      <c r="AE36" s="118"/>
      <c r="AF36" s="118">
        <f t="shared" si="13"/>
        <v>80000</v>
      </c>
      <c r="AG36" s="22">
        <v>40000</v>
      </c>
      <c r="AH36" s="22">
        <f t="shared" ref="AH36:AH39" si="33">SUM(AG36/AA36*100)</f>
        <v>40</v>
      </c>
      <c r="AI36" s="48">
        <v>78000</v>
      </c>
      <c r="AJ36" s="22">
        <v>100000</v>
      </c>
      <c r="AK36" s="22"/>
      <c r="AL36" s="22">
        <v>100000</v>
      </c>
      <c r="AM36" s="22"/>
      <c r="AN36" s="255"/>
    </row>
    <row r="37" spans="1:44" hidden="1">
      <c r="A37" s="8"/>
      <c r="B37" s="9"/>
      <c r="C37" s="9"/>
      <c r="D37" s="9"/>
      <c r="E37" s="9"/>
      <c r="F37" s="9"/>
      <c r="G37" s="34"/>
      <c r="H37" s="251" t="s">
        <v>493</v>
      </c>
      <c r="I37" s="248">
        <v>63312</v>
      </c>
      <c r="J37" s="9" t="s">
        <v>55</v>
      </c>
      <c r="K37" s="10">
        <v>108526.66</v>
      </c>
      <c r="L37" s="10">
        <v>288000</v>
      </c>
      <c r="M37" s="22">
        <v>288000</v>
      </c>
      <c r="N37" s="27">
        <v>200000</v>
      </c>
      <c r="O37" s="22">
        <v>200000</v>
      </c>
      <c r="P37" s="22">
        <v>50000</v>
      </c>
      <c r="Q37" s="22"/>
      <c r="R37" s="22">
        <v>50000</v>
      </c>
      <c r="S37" s="22"/>
      <c r="T37" s="22"/>
      <c r="U37" s="49">
        <f t="shared" si="11"/>
        <v>100</v>
      </c>
      <c r="V37" s="49">
        <v>50000</v>
      </c>
      <c r="W37" s="22">
        <v>8000</v>
      </c>
      <c r="X37" s="22">
        <v>8000</v>
      </c>
      <c r="Y37" s="22"/>
      <c r="Z37" s="22">
        <v>8000</v>
      </c>
      <c r="AA37" s="118">
        <v>10000</v>
      </c>
      <c r="AB37" s="118">
        <v>10000</v>
      </c>
      <c r="AC37" s="118">
        <v>12000</v>
      </c>
      <c r="AD37" s="118"/>
      <c r="AE37" s="118"/>
      <c r="AF37" s="118">
        <f t="shared" si="13"/>
        <v>12000</v>
      </c>
      <c r="AG37" s="22"/>
      <c r="AH37" s="22">
        <f t="shared" si="33"/>
        <v>0</v>
      </c>
      <c r="AI37" s="48">
        <v>26000</v>
      </c>
      <c r="AJ37" s="22">
        <v>10000</v>
      </c>
      <c r="AK37" s="22"/>
      <c r="AL37" s="22">
        <v>10000</v>
      </c>
      <c r="AM37" s="22"/>
      <c r="AN37" s="255"/>
    </row>
    <row r="38" spans="1:44" hidden="1">
      <c r="A38" s="8"/>
      <c r="B38" s="9"/>
      <c r="C38" s="9"/>
      <c r="D38" s="12" t="s">
        <v>86</v>
      </c>
      <c r="E38" s="9"/>
      <c r="F38" s="9"/>
      <c r="G38" s="34"/>
      <c r="H38" s="251" t="s">
        <v>493</v>
      </c>
      <c r="I38" s="248">
        <v>6332</v>
      </c>
      <c r="J38" s="9" t="s">
        <v>56</v>
      </c>
      <c r="K38" s="10">
        <f>SUM(K39:K48)</f>
        <v>200000</v>
      </c>
      <c r="L38" s="10">
        <f>SUM(L39:L48)</f>
        <v>250000</v>
      </c>
      <c r="M38" s="10">
        <f>SUM(M39:M48)</f>
        <v>250000</v>
      </c>
      <c r="N38" s="10">
        <f t="shared" ref="N38:Q38" si="34">SUM(N39)</f>
        <v>240000</v>
      </c>
      <c r="O38" s="10">
        <f t="shared" si="34"/>
        <v>240000</v>
      </c>
      <c r="P38" s="10">
        <f t="shared" si="34"/>
        <v>200000</v>
      </c>
      <c r="Q38" s="10">
        <f t="shared" si="34"/>
        <v>0</v>
      </c>
      <c r="R38" s="10">
        <f t="shared" ref="R38:AA38" si="35">SUM(R39:R45)</f>
        <v>100000</v>
      </c>
      <c r="S38" s="10">
        <f t="shared" si="35"/>
        <v>0</v>
      </c>
      <c r="T38" s="10">
        <f t="shared" si="35"/>
        <v>0</v>
      </c>
      <c r="U38" s="10">
        <f t="shared" si="35"/>
        <v>50</v>
      </c>
      <c r="V38" s="10">
        <f t="shared" si="35"/>
        <v>100000</v>
      </c>
      <c r="W38" s="10">
        <f t="shared" si="35"/>
        <v>345000</v>
      </c>
      <c r="X38" s="10">
        <f t="shared" si="35"/>
        <v>1200000</v>
      </c>
      <c r="Y38" s="10">
        <f t="shared" si="35"/>
        <v>280694.68</v>
      </c>
      <c r="Z38" s="10">
        <v>1330000</v>
      </c>
      <c r="AA38" s="10">
        <f t="shared" si="35"/>
        <v>1400000</v>
      </c>
      <c r="AB38" s="10">
        <f>SUM(AB39:AB45)</f>
        <v>1520000</v>
      </c>
      <c r="AC38" s="10">
        <f>SUM(AC39:AC46)</f>
        <v>1520000</v>
      </c>
      <c r="AD38" s="10">
        <f>SUM(AD39:AD46)</f>
        <v>0</v>
      </c>
      <c r="AE38" s="10">
        <f t="shared" ref="AE38:AJ38" si="36">SUM(AE39:AE46)</f>
        <v>0</v>
      </c>
      <c r="AF38" s="10">
        <f t="shared" si="36"/>
        <v>1520000</v>
      </c>
      <c r="AG38" s="10">
        <f t="shared" si="36"/>
        <v>200000</v>
      </c>
      <c r="AH38" s="10">
        <f t="shared" si="36"/>
        <v>0</v>
      </c>
      <c r="AI38" s="89">
        <f t="shared" si="36"/>
        <v>303392</v>
      </c>
      <c r="AJ38" s="10">
        <f t="shared" si="36"/>
        <v>2100000</v>
      </c>
      <c r="AK38" s="10">
        <f>SUM(AK39:AK46)</f>
        <v>400000</v>
      </c>
      <c r="AL38" s="10">
        <f>SUM(AL39:AL46)</f>
        <v>2500000</v>
      </c>
      <c r="AM38" s="22"/>
      <c r="AN38" s="255"/>
    </row>
    <row r="39" spans="1:44" hidden="1">
      <c r="A39" s="8"/>
      <c r="B39" s="9"/>
      <c r="C39" s="9"/>
      <c r="D39" s="9"/>
      <c r="E39" s="9"/>
      <c r="F39" s="9"/>
      <c r="G39" s="34"/>
      <c r="H39" s="251" t="s">
        <v>493</v>
      </c>
      <c r="I39" s="248">
        <v>63321</v>
      </c>
      <c r="J39" s="55" t="s">
        <v>306</v>
      </c>
      <c r="K39" s="10">
        <v>200000</v>
      </c>
      <c r="L39" s="10">
        <v>250000</v>
      </c>
      <c r="M39" s="22">
        <v>250000</v>
      </c>
      <c r="N39" s="22">
        <v>240000</v>
      </c>
      <c r="O39" s="22">
        <v>240000</v>
      </c>
      <c r="P39" s="22">
        <v>200000</v>
      </c>
      <c r="Q39" s="22"/>
      <c r="R39" s="48">
        <v>100000</v>
      </c>
      <c r="S39" s="48"/>
      <c r="T39" s="48"/>
      <c r="U39" s="49">
        <f t="shared" si="11"/>
        <v>50</v>
      </c>
      <c r="V39" s="49">
        <v>0</v>
      </c>
      <c r="W39" s="22">
        <v>295000</v>
      </c>
      <c r="X39" s="22">
        <v>200000</v>
      </c>
      <c r="Y39" s="22"/>
      <c r="Z39" s="22">
        <v>200000</v>
      </c>
      <c r="AA39" s="118">
        <v>200000</v>
      </c>
      <c r="AB39" s="118">
        <v>0</v>
      </c>
      <c r="AC39" s="118">
        <v>150000</v>
      </c>
      <c r="AD39" s="118"/>
      <c r="AE39" s="118"/>
      <c r="AF39" s="118">
        <f t="shared" si="13"/>
        <v>150000</v>
      </c>
      <c r="AG39" s="22"/>
      <c r="AH39" s="22">
        <f t="shared" si="33"/>
        <v>0</v>
      </c>
      <c r="AI39" s="22"/>
      <c r="AJ39" s="22">
        <v>350000</v>
      </c>
      <c r="AK39" s="22">
        <v>300000</v>
      </c>
      <c r="AL39" s="22">
        <v>350000</v>
      </c>
      <c r="AM39" s="22"/>
      <c r="AN39" s="255"/>
    </row>
    <row r="40" spans="1:44" hidden="1">
      <c r="A40" s="8"/>
      <c r="B40" s="9"/>
      <c r="C40" s="9"/>
      <c r="D40" s="9"/>
      <c r="E40" s="9"/>
      <c r="F40" s="9"/>
      <c r="G40" s="34"/>
      <c r="H40" s="251" t="s">
        <v>493</v>
      </c>
      <c r="I40" s="248">
        <v>63321</v>
      </c>
      <c r="J40" s="55" t="s">
        <v>434</v>
      </c>
      <c r="K40" s="10"/>
      <c r="L40" s="10"/>
      <c r="M40" s="22"/>
      <c r="N40" s="22"/>
      <c r="O40" s="22"/>
      <c r="P40" s="22"/>
      <c r="Q40" s="22"/>
      <c r="R40" s="48"/>
      <c r="S40" s="48"/>
      <c r="T40" s="48"/>
      <c r="U40" s="49"/>
      <c r="V40" s="49"/>
      <c r="W40" s="22"/>
      <c r="X40" s="22"/>
      <c r="Y40" s="22"/>
      <c r="Z40" s="22"/>
      <c r="AA40" s="118"/>
      <c r="AB40" s="118">
        <v>300000</v>
      </c>
      <c r="AC40" s="118">
        <v>150000</v>
      </c>
      <c r="AD40" s="118"/>
      <c r="AE40" s="118"/>
      <c r="AF40" s="118">
        <f t="shared" si="13"/>
        <v>150000</v>
      </c>
      <c r="AG40" s="22"/>
      <c r="AH40" s="22"/>
      <c r="AI40" s="22"/>
      <c r="AJ40" s="22">
        <v>350000</v>
      </c>
      <c r="AK40" s="22"/>
      <c r="AL40" s="22">
        <v>350000</v>
      </c>
      <c r="AM40" s="22"/>
      <c r="AN40" s="255"/>
    </row>
    <row r="41" spans="1:44" hidden="1">
      <c r="A41" s="8"/>
      <c r="B41" s="9"/>
      <c r="C41" s="9"/>
      <c r="D41" s="9"/>
      <c r="E41" s="9"/>
      <c r="F41" s="9"/>
      <c r="G41" s="34"/>
      <c r="H41" s="251" t="s">
        <v>493</v>
      </c>
      <c r="I41" s="248">
        <v>63321</v>
      </c>
      <c r="J41" s="55" t="s">
        <v>477</v>
      </c>
      <c r="K41" s="10"/>
      <c r="L41" s="10"/>
      <c r="M41" s="22"/>
      <c r="N41" s="22"/>
      <c r="O41" s="22"/>
      <c r="P41" s="22"/>
      <c r="Q41" s="22"/>
      <c r="R41" s="48"/>
      <c r="S41" s="48"/>
      <c r="T41" s="48"/>
      <c r="U41" s="49"/>
      <c r="V41" s="49"/>
      <c r="W41" s="22"/>
      <c r="X41" s="22">
        <v>300000</v>
      </c>
      <c r="Y41" s="22">
        <v>280694.68</v>
      </c>
      <c r="Z41" s="22">
        <v>300000</v>
      </c>
      <c r="AA41" s="118">
        <v>300000</v>
      </c>
      <c r="AB41" s="118">
        <v>200000</v>
      </c>
      <c r="AC41" s="118">
        <v>0</v>
      </c>
      <c r="AD41" s="118"/>
      <c r="AE41" s="118"/>
      <c r="AF41" s="118">
        <f t="shared" si="13"/>
        <v>0</v>
      </c>
      <c r="AG41" s="22"/>
      <c r="AH41" s="22">
        <f>SUM(AG41/AA41*100)</f>
        <v>0</v>
      </c>
      <c r="AI41" s="22"/>
      <c r="AJ41" s="22">
        <v>100000</v>
      </c>
      <c r="AK41" s="22">
        <v>100000</v>
      </c>
      <c r="AL41" s="22">
        <v>100000</v>
      </c>
      <c r="AM41" s="22"/>
      <c r="AN41" s="255"/>
      <c r="AO41" s="260" t="s">
        <v>508</v>
      </c>
    </row>
    <row r="42" spans="1:44" hidden="1">
      <c r="A42" s="8"/>
      <c r="B42" s="9"/>
      <c r="C42" s="9"/>
      <c r="D42" s="9"/>
      <c r="E42" s="9"/>
      <c r="F42" s="9"/>
      <c r="G42" s="34"/>
      <c r="H42" s="251" t="s">
        <v>493</v>
      </c>
      <c r="I42" s="248">
        <v>63321</v>
      </c>
      <c r="J42" s="55" t="s">
        <v>478</v>
      </c>
      <c r="K42" s="10"/>
      <c r="L42" s="10"/>
      <c r="M42" s="22"/>
      <c r="N42" s="22"/>
      <c r="O42" s="22"/>
      <c r="P42" s="22"/>
      <c r="Q42" s="22"/>
      <c r="R42" s="48"/>
      <c r="S42" s="48"/>
      <c r="T42" s="48"/>
      <c r="U42" s="49"/>
      <c r="V42" s="49"/>
      <c r="W42" s="22"/>
      <c r="X42" s="22"/>
      <c r="Y42" s="22"/>
      <c r="Z42" s="22"/>
      <c r="AA42" s="118"/>
      <c r="AB42" s="118">
        <v>200000</v>
      </c>
      <c r="AC42" s="118">
        <v>200000</v>
      </c>
      <c r="AD42" s="118"/>
      <c r="AE42" s="118"/>
      <c r="AF42" s="118">
        <f t="shared" si="13"/>
        <v>200000</v>
      </c>
      <c r="AG42" s="22">
        <v>200000</v>
      </c>
      <c r="AH42" s="22"/>
      <c r="AI42" s="22">
        <v>200000</v>
      </c>
      <c r="AJ42" s="22">
        <v>200000</v>
      </c>
      <c r="AK42" s="22"/>
      <c r="AL42" s="22">
        <v>200000</v>
      </c>
      <c r="AM42" s="22"/>
      <c r="AN42" s="255"/>
    </row>
    <row r="43" spans="1:44" hidden="1">
      <c r="A43" s="8"/>
      <c r="B43" s="9"/>
      <c r="C43" s="9"/>
      <c r="D43" s="9"/>
      <c r="E43" s="9"/>
      <c r="F43" s="9"/>
      <c r="G43" s="34"/>
      <c r="H43" s="251" t="s">
        <v>493</v>
      </c>
      <c r="I43" s="248">
        <v>63321</v>
      </c>
      <c r="J43" s="55" t="s">
        <v>509</v>
      </c>
      <c r="K43" s="10"/>
      <c r="L43" s="10"/>
      <c r="M43" s="22"/>
      <c r="N43" s="22"/>
      <c r="O43" s="22"/>
      <c r="P43" s="22"/>
      <c r="Q43" s="22"/>
      <c r="R43" s="48"/>
      <c r="S43" s="48"/>
      <c r="T43" s="48"/>
      <c r="U43" s="49"/>
      <c r="V43" s="49"/>
      <c r="W43" s="22">
        <v>50000</v>
      </c>
      <c r="X43" s="22">
        <v>100000</v>
      </c>
      <c r="Y43" s="22"/>
      <c r="Z43" s="22">
        <v>200000</v>
      </c>
      <c r="AA43" s="118">
        <v>200000</v>
      </c>
      <c r="AB43" s="118">
        <v>120000</v>
      </c>
      <c r="AC43" s="118">
        <v>120000</v>
      </c>
      <c r="AD43" s="118"/>
      <c r="AE43" s="118"/>
      <c r="AF43" s="118">
        <f t="shared" si="13"/>
        <v>120000</v>
      </c>
      <c r="AG43" s="22"/>
      <c r="AH43" s="22">
        <f>SUM(AG43/AA43*100)</f>
        <v>0</v>
      </c>
      <c r="AI43" s="22">
        <v>103392</v>
      </c>
      <c r="AJ43" s="22">
        <v>200000</v>
      </c>
      <c r="AK43" s="22"/>
      <c r="AL43" s="22">
        <v>200000</v>
      </c>
      <c r="AM43" s="22"/>
      <c r="AN43" s="255"/>
    </row>
    <row r="44" spans="1:44" hidden="1">
      <c r="A44" s="8"/>
      <c r="B44" s="9"/>
      <c r="C44" s="9"/>
      <c r="D44" s="9"/>
      <c r="E44" s="9"/>
      <c r="F44" s="9"/>
      <c r="G44" s="34"/>
      <c r="H44" s="251" t="s">
        <v>493</v>
      </c>
      <c r="I44" s="248">
        <v>63321</v>
      </c>
      <c r="J44" s="55" t="s">
        <v>497</v>
      </c>
      <c r="K44" s="10"/>
      <c r="L44" s="10"/>
      <c r="M44" s="22"/>
      <c r="N44" s="22"/>
      <c r="O44" s="22"/>
      <c r="P44" s="22"/>
      <c r="Q44" s="22"/>
      <c r="R44" s="48"/>
      <c r="S44" s="48"/>
      <c r="T44" s="48"/>
      <c r="U44" s="49"/>
      <c r="V44" s="49"/>
      <c r="W44" s="22">
        <v>0</v>
      </c>
      <c r="X44" s="22">
        <v>400000</v>
      </c>
      <c r="Y44" s="22"/>
      <c r="Z44" s="22">
        <v>430000</v>
      </c>
      <c r="AA44" s="118">
        <v>500000</v>
      </c>
      <c r="AB44" s="118">
        <v>500000</v>
      </c>
      <c r="AC44" s="118">
        <v>500000</v>
      </c>
      <c r="AD44" s="118"/>
      <c r="AE44" s="118"/>
      <c r="AF44" s="118">
        <f t="shared" si="13"/>
        <v>500000</v>
      </c>
      <c r="AG44" s="22"/>
      <c r="AH44" s="22">
        <f>SUM(AG44/AA44*100)</f>
        <v>0</v>
      </c>
      <c r="AI44" s="22"/>
      <c r="AJ44" s="22">
        <v>500000</v>
      </c>
      <c r="AK44" s="22"/>
      <c r="AL44" s="22">
        <v>700000</v>
      </c>
      <c r="AM44" s="22"/>
      <c r="AN44" s="255"/>
      <c r="AO44">
        <v>500000</v>
      </c>
      <c r="AP44" s="260" t="s">
        <v>510</v>
      </c>
      <c r="AQ44">
        <v>200000</v>
      </c>
      <c r="AR44" s="260" t="s">
        <v>511</v>
      </c>
    </row>
    <row r="45" spans="1:44" hidden="1">
      <c r="A45" s="8"/>
      <c r="B45" s="9"/>
      <c r="C45" s="9"/>
      <c r="D45" s="9"/>
      <c r="E45" s="9"/>
      <c r="F45" s="9"/>
      <c r="G45" s="34"/>
      <c r="H45" s="251" t="s">
        <v>493</v>
      </c>
      <c r="I45" s="248">
        <v>63321</v>
      </c>
      <c r="J45" s="55" t="s">
        <v>479</v>
      </c>
      <c r="K45" s="10"/>
      <c r="L45" s="10"/>
      <c r="M45" s="22"/>
      <c r="N45" s="22"/>
      <c r="O45" s="22"/>
      <c r="P45" s="22"/>
      <c r="Q45" s="22"/>
      <c r="R45" s="48"/>
      <c r="S45" s="48"/>
      <c r="T45" s="48"/>
      <c r="U45" s="49"/>
      <c r="V45" s="49">
        <v>100000</v>
      </c>
      <c r="W45" s="22">
        <v>0</v>
      </c>
      <c r="X45" s="22">
        <v>200000</v>
      </c>
      <c r="Y45" s="22"/>
      <c r="Z45" s="22">
        <v>200000</v>
      </c>
      <c r="AA45" s="118">
        <v>200000</v>
      </c>
      <c r="AB45" s="118">
        <v>200000</v>
      </c>
      <c r="AC45" s="118">
        <v>200000</v>
      </c>
      <c r="AD45" s="118"/>
      <c r="AE45" s="118"/>
      <c r="AF45" s="118">
        <f t="shared" si="13"/>
        <v>200000</v>
      </c>
      <c r="AG45" s="22"/>
      <c r="AH45" s="22">
        <f>SUM(AG45/AA45*100)</f>
        <v>0</v>
      </c>
      <c r="AI45" s="22"/>
      <c r="AJ45" s="22">
        <v>200000</v>
      </c>
      <c r="AK45" s="22"/>
      <c r="AL45" s="22">
        <v>600000</v>
      </c>
      <c r="AM45" s="22"/>
      <c r="AN45" s="255"/>
      <c r="AO45" s="260" t="s">
        <v>512</v>
      </c>
    </row>
    <row r="46" spans="1:44" hidden="1">
      <c r="A46" s="8"/>
      <c r="B46" s="9"/>
      <c r="C46" s="9"/>
      <c r="D46" s="9"/>
      <c r="E46" s="9"/>
      <c r="F46" s="9"/>
      <c r="G46" s="34"/>
      <c r="H46" s="251" t="s">
        <v>493</v>
      </c>
      <c r="I46" s="248">
        <v>63322</v>
      </c>
      <c r="J46" s="55" t="s">
        <v>484</v>
      </c>
      <c r="K46" s="10"/>
      <c r="L46" s="10"/>
      <c r="M46" s="22"/>
      <c r="N46" s="22"/>
      <c r="O46" s="22"/>
      <c r="P46" s="22"/>
      <c r="Q46" s="22"/>
      <c r="R46" s="48"/>
      <c r="S46" s="48"/>
      <c r="T46" s="48"/>
      <c r="U46" s="49"/>
      <c r="V46" s="49"/>
      <c r="W46" s="22"/>
      <c r="X46" s="22"/>
      <c r="Y46" s="22"/>
      <c r="Z46" s="22"/>
      <c r="AA46" s="118"/>
      <c r="AB46" s="118"/>
      <c r="AC46" s="118">
        <v>200000</v>
      </c>
      <c r="AD46" s="118"/>
      <c r="AE46" s="118"/>
      <c r="AF46" s="118">
        <f t="shared" si="13"/>
        <v>200000</v>
      </c>
      <c r="AG46" s="22"/>
      <c r="AH46" s="22"/>
      <c r="AI46" s="22"/>
      <c r="AJ46" s="22">
        <v>200000</v>
      </c>
      <c r="AK46" s="22"/>
      <c r="AL46" s="22">
        <v>0</v>
      </c>
      <c r="AM46" s="22"/>
      <c r="AN46" s="255"/>
    </row>
    <row r="47" spans="1:44">
      <c r="A47" s="8"/>
      <c r="B47" s="9"/>
      <c r="C47" s="9"/>
      <c r="D47" s="9"/>
      <c r="E47" s="9"/>
      <c r="F47" s="9"/>
      <c r="G47" s="34"/>
      <c r="H47" s="251" t="s">
        <v>493</v>
      </c>
      <c r="I47" s="248">
        <v>634</v>
      </c>
      <c r="J47" s="9" t="s">
        <v>228</v>
      </c>
      <c r="K47" s="10">
        <v>0</v>
      </c>
      <c r="L47" s="10">
        <v>0</v>
      </c>
      <c r="M47" s="22">
        <v>0</v>
      </c>
      <c r="N47" s="22" t="e">
        <f>SUM(#REF!)</f>
        <v>#REF!</v>
      </c>
      <c r="O47" s="22" t="e">
        <f>SUM(#REF!)</f>
        <v>#REF!</v>
      </c>
      <c r="P47" s="22" t="e">
        <f>SUM(#REF!)</f>
        <v>#REF!</v>
      </c>
      <c r="Q47" s="22" t="e">
        <f>SUM(#REF!)</f>
        <v>#REF!</v>
      </c>
      <c r="R47" s="22">
        <f t="shared" ref="R47:AI47" si="37">SUM(R48:R48)</f>
        <v>210000</v>
      </c>
      <c r="S47" s="22">
        <f t="shared" si="37"/>
        <v>222634.53</v>
      </c>
      <c r="T47" s="22">
        <f t="shared" si="37"/>
        <v>0</v>
      </c>
      <c r="U47" s="22">
        <f t="shared" si="37"/>
        <v>0</v>
      </c>
      <c r="V47" s="22">
        <f t="shared" si="37"/>
        <v>200000</v>
      </c>
      <c r="W47" s="22">
        <f t="shared" si="37"/>
        <v>150000</v>
      </c>
      <c r="X47" s="22">
        <f t="shared" si="37"/>
        <v>200000</v>
      </c>
      <c r="Y47" s="22">
        <f t="shared" si="37"/>
        <v>156238.92000000001</v>
      </c>
      <c r="Z47" s="22">
        <f t="shared" si="37"/>
        <v>200000</v>
      </c>
      <c r="AA47" s="22">
        <f t="shared" si="37"/>
        <v>200000</v>
      </c>
      <c r="AB47" s="22">
        <f t="shared" si="37"/>
        <v>200000</v>
      </c>
      <c r="AC47" s="22">
        <f t="shared" si="37"/>
        <v>120000</v>
      </c>
      <c r="AD47" s="22">
        <f t="shared" si="37"/>
        <v>0</v>
      </c>
      <c r="AE47" s="22">
        <f t="shared" si="37"/>
        <v>0</v>
      </c>
      <c r="AF47" s="22">
        <f t="shared" si="37"/>
        <v>120000</v>
      </c>
      <c r="AG47" s="22">
        <f t="shared" si="37"/>
        <v>111391.91</v>
      </c>
      <c r="AH47" s="22">
        <f t="shared" si="37"/>
        <v>55.695954999999998</v>
      </c>
      <c r="AI47" s="22">
        <f t="shared" si="37"/>
        <v>111391.91</v>
      </c>
      <c r="AJ47" s="22">
        <f>SUM(AJ48:AJ48)</f>
        <v>200000</v>
      </c>
      <c r="AK47" s="22">
        <f>SUM(AK48:AK48)</f>
        <v>195885.19</v>
      </c>
      <c r="AL47" s="22">
        <f>SUM(AL48:AL48)</f>
        <v>235000</v>
      </c>
      <c r="AM47" s="22"/>
      <c r="AN47" s="255"/>
    </row>
    <row r="48" spans="1:44" hidden="1">
      <c r="A48" s="8"/>
      <c r="B48" s="9"/>
      <c r="C48" s="9"/>
      <c r="D48" s="9"/>
      <c r="E48" s="9"/>
      <c r="F48" s="9"/>
      <c r="G48" s="34"/>
      <c r="H48" s="8"/>
      <c r="I48" s="248">
        <v>63414</v>
      </c>
      <c r="J48" s="55" t="s">
        <v>293</v>
      </c>
      <c r="K48" s="10"/>
      <c r="L48" s="10"/>
      <c r="M48" s="22"/>
      <c r="N48" s="22"/>
      <c r="O48" s="22"/>
      <c r="P48" s="22"/>
      <c r="Q48" s="22"/>
      <c r="R48" s="22">
        <v>210000</v>
      </c>
      <c r="S48" s="22">
        <v>222634.53</v>
      </c>
      <c r="T48" s="22"/>
      <c r="U48" s="49"/>
      <c r="V48" s="49">
        <v>200000</v>
      </c>
      <c r="W48" s="22">
        <v>150000</v>
      </c>
      <c r="X48" s="22">
        <v>200000</v>
      </c>
      <c r="Y48" s="22">
        <v>156238.92000000001</v>
      </c>
      <c r="Z48" s="22">
        <v>200000</v>
      </c>
      <c r="AA48" s="118">
        <v>200000</v>
      </c>
      <c r="AB48" s="118">
        <v>200000</v>
      </c>
      <c r="AC48" s="118">
        <v>120000</v>
      </c>
      <c r="AD48" s="118"/>
      <c r="AE48" s="118"/>
      <c r="AF48" s="118">
        <f t="shared" si="13"/>
        <v>120000</v>
      </c>
      <c r="AG48" s="22">
        <v>111391.91</v>
      </c>
      <c r="AH48" s="22">
        <f>SUM(AG48/AA48*100)</f>
        <v>55.695954999999998</v>
      </c>
      <c r="AI48" s="22">
        <v>111391.91</v>
      </c>
      <c r="AJ48" s="22">
        <v>200000</v>
      </c>
      <c r="AK48" s="22">
        <v>195885.19</v>
      </c>
      <c r="AL48" s="22">
        <v>235000</v>
      </c>
      <c r="AM48" s="22"/>
      <c r="AN48" s="255"/>
    </row>
    <row r="49" spans="1:40" s="62" customFormat="1">
      <c r="A49" s="85"/>
      <c r="B49" s="86"/>
      <c r="C49" s="86"/>
      <c r="D49" s="86"/>
      <c r="E49" s="86"/>
      <c r="F49" s="86"/>
      <c r="G49" s="87"/>
      <c r="H49" s="252" t="s">
        <v>560</v>
      </c>
      <c r="I49" s="250">
        <v>638</v>
      </c>
      <c r="J49" s="88" t="s">
        <v>322</v>
      </c>
      <c r="K49" s="89"/>
      <c r="L49" s="89"/>
      <c r="M49" s="48"/>
      <c r="N49" s="48"/>
      <c r="O49" s="48"/>
      <c r="P49" s="48"/>
      <c r="Q49" s="48"/>
      <c r="R49" s="48"/>
      <c r="S49" s="48"/>
      <c r="T49" s="48"/>
      <c r="U49" s="49"/>
      <c r="V49" s="49"/>
      <c r="W49" s="48">
        <f>SUM(W50)</f>
        <v>1000000</v>
      </c>
      <c r="X49" s="48">
        <f t="shared" ref="X49:AA49" si="38">SUM(X50)</f>
        <v>1260000</v>
      </c>
      <c r="Y49" s="48">
        <f t="shared" si="38"/>
        <v>477444.8</v>
      </c>
      <c r="Z49" s="48">
        <f t="shared" si="38"/>
        <v>1260000</v>
      </c>
      <c r="AA49" s="48">
        <f t="shared" si="38"/>
        <v>350000</v>
      </c>
      <c r="AB49" s="48">
        <f>SUM(AB50:AB52)</f>
        <v>700000</v>
      </c>
      <c r="AC49" s="48">
        <f>SUM(AC50:AC52)</f>
        <v>812000</v>
      </c>
      <c r="AD49" s="48">
        <f t="shared" ref="AD49:AL49" si="39">SUM(AD50:AD52)</f>
        <v>0</v>
      </c>
      <c r="AE49" s="48">
        <f t="shared" si="39"/>
        <v>0</v>
      </c>
      <c r="AF49" s="48">
        <f t="shared" si="39"/>
        <v>812000</v>
      </c>
      <c r="AG49" s="48">
        <f t="shared" si="39"/>
        <v>66533.08</v>
      </c>
      <c r="AH49" s="48">
        <f t="shared" si="39"/>
        <v>19.009451428571428</v>
      </c>
      <c r="AI49" s="48">
        <f t="shared" si="39"/>
        <v>66533.08</v>
      </c>
      <c r="AJ49" s="48">
        <f t="shared" si="39"/>
        <v>900000</v>
      </c>
      <c r="AK49" s="48">
        <f t="shared" si="39"/>
        <v>450948.01</v>
      </c>
      <c r="AL49" s="48">
        <f t="shared" si="39"/>
        <v>6980000</v>
      </c>
      <c r="AM49" s="48"/>
      <c r="AN49" s="258"/>
    </row>
    <row r="50" spans="1:40" s="62" customFormat="1" hidden="1">
      <c r="A50" s="85"/>
      <c r="B50" s="86"/>
      <c r="C50" s="86"/>
      <c r="D50" s="86"/>
      <c r="E50" s="86"/>
      <c r="F50" s="86"/>
      <c r="G50" s="87"/>
      <c r="H50" s="85"/>
      <c r="I50" s="250">
        <v>63811</v>
      </c>
      <c r="J50" s="88" t="s">
        <v>312</v>
      </c>
      <c r="K50" s="89"/>
      <c r="L50" s="89"/>
      <c r="M50" s="48"/>
      <c r="N50" s="48"/>
      <c r="O50" s="48"/>
      <c r="P50" s="48"/>
      <c r="Q50" s="48"/>
      <c r="R50" s="48"/>
      <c r="S50" s="48"/>
      <c r="T50" s="48"/>
      <c r="U50" s="49"/>
      <c r="V50" s="49"/>
      <c r="W50" s="48">
        <v>1000000</v>
      </c>
      <c r="X50" s="48">
        <v>1260000</v>
      </c>
      <c r="Y50" s="48">
        <v>477444.8</v>
      </c>
      <c r="Z50" s="48">
        <v>1260000</v>
      </c>
      <c r="AA50" s="118">
        <v>350000</v>
      </c>
      <c r="AB50" s="118">
        <v>700000</v>
      </c>
      <c r="AC50" s="118">
        <v>700000</v>
      </c>
      <c r="AD50" s="118"/>
      <c r="AE50" s="118"/>
      <c r="AF50" s="118">
        <f t="shared" si="13"/>
        <v>700000</v>
      </c>
      <c r="AG50" s="48">
        <v>66533.08</v>
      </c>
      <c r="AH50" s="22">
        <f>SUM(AG50/AA50*100)</f>
        <v>19.009451428571428</v>
      </c>
      <c r="AI50" s="48">
        <v>66533.08</v>
      </c>
      <c r="AJ50" s="48">
        <v>900000</v>
      </c>
      <c r="AK50" s="48">
        <v>450948.01</v>
      </c>
      <c r="AL50" s="48">
        <v>980000</v>
      </c>
      <c r="AM50" s="48"/>
      <c r="AN50" s="258"/>
    </row>
    <row r="51" spans="1:40" s="62" customFormat="1" hidden="1">
      <c r="A51" s="85"/>
      <c r="B51" s="86"/>
      <c r="C51" s="86"/>
      <c r="D51" s="86"/>
      <c r="E51" s="86"/>
      <c r="F51" s="86"/>
      <c r="G51" s="87"/>
      <c r="H51" s="85"/>
      <c r="I51" s="250">
        <v>63811</v>
      </c>
      <c r="J51" s="88" t="s">
        <v>515</v>
      </c>
      <c r="K51" s="89"/>
      <c r="L51" s="89"/>
      <c r="M51" s="48"/>
      <c r="N51" s="48"/>
      <c r="O51" s="48"/>
      <c r="P51" s="48"/>
      <c r="Q51" s="48"/>
      <c r="R51" s="48"/>
      <c r="S51" s="48"/>
      <c r="T51" s="48"/>
      <c r="U51" s="49"/>
      <c r="V51" s="49"/>
      <c r="W51" s="48"/>
      <c r="X51" s="48"/>
      <c r="Y51" s="48"/>
      <c r="Z51" s="48"/>
      <c r="AA51" s="118"/>
      <c r="AB51" s="118"/>
      <c r="AC51" s="118"/>
      <c r="AD51" s="118"/>
      <c r="AE51" s="118"/>
      <c r="AF51" s="118"/>
      <c r="AG51" s="48"/>
      <c r="AH51" s="22"/>
      <c r="AI51" s="48"/>
      <c r="AJ51" s="48"/>
      <c r="AK51" s="48"/>
      <c r="AL51" s="48">
        <v>6000000</v>
      </c>
      <c r="AM51" s="48"/>
      <c r="AN51" s="258"/>
    </row>
    <row r="52" spans="1:40" s="62" customFormat="1" hidden="1">
      <c r="A52" s="85"/>
      <c r="B52" s="86"/>
      <c r="C52" s="86"/>
      <c r="D52" s="86"/>
      <c r="E52" s="86"/>
      <c r="F52" s="86"/>
      <c r="G52" s="87"/>
      <c r="H52" s="85"/>
      <c r="I52" s="250">
        <v>63811</v>
      </c>
      <c r="J52" s="88" t="s">
        <v>496</v>
      </c>
      <c r="K52" s="89"/>
      <c r="L52" s="89"/>
      <c r="M52" s="48"/>
      <c r="N52" s="48"/>
      <c r="O52" s="48"/>
      <c r="P52" s="48"/>
      <c r="Q52" s="48"/>
      <c r="R52" s="48"/>
      <c r="S52" s="48"/>
      <c r="T52" s="48"/>
      <c r="U52" s="49"/>
      <c r="V52" s="49"/>
      <c r="W52" s="48"/>
      <c r="X52" s="48"/>
      <c r="Y52" s="48"/>
      <c r="Z52" s="48"/>
      <c r="AA52" s="118"/>
      <c r="AB52" s="118"/>
      <c r="AC52" s="118">
        <v>112000</v>
      </c>
      <c r="AD52" s="118"/>
      <c r="AE52" s="118"/>
      <c r="AF52" s="118">
        <f t="shared" si="13"/>
        <v>112000</v>
      </c>
      <c r="AG52" s="48"/>
      <c r="AH52" s="22"/>
      <c r="AI52" s="48"/>
      <c r="AJ52" s="48"/>
      <c r="AK52" s="48"/>
      <c r="AL52" s="48"/>
      <c r="AM52" s="48"/>
      <c r="AN52" s="258"/>
    </row>
    <row r="53" spans="1:40" s="2" customFormat="1">
      <c r="A53" s="130"/>
      <c r="B53" s="100"/>
      <c r="C53" s="100"/>
      <c r="D53" s="100"/>
      <c r="E53" s="100"/>
      <c r="F53" s="100"/>
      <c r="G53" s="131"/>
      <c r="H53" s="130"/>
      <c r="I53" s="249">
        <v>64</v>
      </c>
      <c r="J53" s="100" t="s">
        <v>5</v>
      </c>
      <c r="K53" s="18">
        <f t="shared" ref="K53:AA53" si="40">SUM(K56+K54)</f>
        <v>156035.76</v>
      </c>
      <c r="L53" s="18">
        <f t="shared" si="40"/>
        <v>131000</v>
      </c>
      <c r="M53" s="18">
        <f t="shared" si="40"/>
        <v>131000</v>
      </c>
      <c r="N53" s="18">
        <f t="shared" si="40"/>
        <v>20000</v>
      </c>
      <c r="O53" s="18">
        <f t="shared" si="40"/>
        <v>20000</v>
      </c>
      <c r="P53" s="18">
        <f t="shared" si="40"/>
        <v>14000</v>
      </c>
      <c r="Q53" s="18">
        <f t="shared" si="40"/>
        <v>1515.1799999999998</v>
      </c>
      <c r="R53" s="18">
        <f t="shared" si="40"/>
        <v>12000</v>
      </c>
      <c r="S53" s="18">
        <f t="shared" si="40"/>
        <v>2833.9400000000005</v>
      </c>
      <c r="T53" s="18">
        <f t="shared" si="40"/>
        <v>0</v>
      </c>
      <c r="U53" s="18">
        <f t="shared" si="40"/>
        <v>393.33333333333331</v>
      </c>
      <c r="V53" s="18">
        <f t="shared" si="40"/>
        <v>17000</v>
      </c>
      <c r="W53" s="18">
        <f t="shared" si="40"/>
        <v>34500</v>
      </c>
      <c r="X53" s="18">
        <f t="shared" si="40"/>
        <v>44500</v>
      </c>
      <c r="Y53" s="18">
        <f t="shared" si="40"/>
        <v>6152.7699999999995</v>
      </c>
      <c r="Z53" s="18">
        <f t="shared" ref="Z53" si="41">SUM(Z56+Z54)</f>
        <v>140000</v>
      </c>
      <c r="AA53" s="18">
        <f t="shared" si="40"/>
        <v>48000</v>
      </c>
      <c r="AB53" s="18">
        <f t="shared" ref="AB53" si="42">SUM(AB56+AB54)</f>
        <v>46000</v>
      </c>
      <c r="AC53" s="18">
        <f t="shared" ref="AC53:AJ53" si="43">SUM(AC56+AC54)</f>
        <v>43000</v>
      </c>
      <c r="AD53" s="18">
        <f t="shared" si="43"/>
        <v>0</v>
      </c>
      <c r="AE53" s="18">
        <f t="shared" si="43"/>
        <v>0</v>
      </c>
      <c r="AF53" s="18">
        <f t="shared" si="43"/>
        <v>43000</v>
      </c>
      <c r="AG53" s="18">
        <f t="shared" si="43"/>
        <v>7992.0399999999991</v>
      </c>
      <c r="AH53" s="18" t="e">
        <f t="shared" si="43"/>
        <v>#DIV/0!</v>
      </c>
      <c r="AI53" s="18">
        <f t="shared" si="43"/>
        <v>8035.369999999999</v>
      </c>
      <c r="AJ53" s="18">
        <f t="shared" si="43"/>
        <v>17000</v>
      </c>
      <c r="AK53" s="18">
        <f>SUM(AK56+AK54)</f>
        <v>5968.2999999999993</v>
      </c>
      <c r="AL53" s="18">
        <f>SUM(AL56+AL54)</f>
        <v>17000</v>
      </c>
      <c r="AM53" s="18">
        <v>17000</v>
      </c>
      <c r="AN53" s="254">
        <v>17000</v>
      </c>
    </row>
    <row r="54" spans="1:40">
      <c r="A54" s="8"/>
      <c r="B54" s="9"/>
      <c r="C54" s="9"/>
      <c r="D54" s="9"/>
      <c r="E54" s="9"/>
      <c r="F54" s="9"/>
      <c r="G54" s="34"/>
      <c r="H54" s="251" t="s">
        <v>492</v>
      </c>
      <c r="I54" s="248">
        <v>641</v>
      </c>
      <c r="J54" s="9" t="s">
        <v>101</v>
      </c>
      <c r="K54" s="10">
        <f t="shared" ref="K54:AL54" si="44">SUM(K55)</f>
        <v>774.32</v>
      </c>
      <c r="L54" s="10">
        <f t="shared" si="44"/>
        <v>1000</v>
      </c>
      <c r="M54" s="10">
        <f t="shared" si="44"/>
        <v>1000</v>
      </c>
      <c r="N54" s="10">
        <f t="shared" si="44"/>
        <v>5000</v>
      </c>
      <c r="O54" s="10">
        <f t="shared" si="44"/>
        <v>5000</v>
      </c>
      <c r="P54" s="10">
        <f t="shared" si="44"/>
        <v>3000</v>
      </c>
      <c r="Q54" s="10">
        <f t="shared" si="44"/>
        <v>160.82</v>
      </c>
      <c r="R54" s="10">
        <f t="shared" si="44"/>
        <v>1000</v>
      </c>
      <c r="S54" s="10">
        <f t="shared" si="44"/>
        <v>318.55</v>
      </c>
      <c r="T54" s="10">
        <f t="shared" si="44"/>
        <v>0</v>
      </c>
      <c r="U54" s="10">
        <f t="shared" si="44"/>
        <v>33.333333333333329</v>
      </c>
      <c r="V54" s="10">
        <f t="shared" si="44"/>
        <v>1000</v>
      </c>
      <c r="W54" s="10">
        <f t="shared" si="44"/>
        <v>1000</v>
      </c>
      <c r="X54" s="10">
        <f t="shared" si="44"/>
        <v>1000</v>
      </c>
      <c r="Y54" s="10">
        <f t="shared" si="44"/>
        <v>107.16</v>
      </c>
      <c r="Z54" s="10">
        <f t="shared" si="44"/>
        <v>1000</v>
      </c>
      <c r="AA54" s="10">
        <f t="shared" si="44"/>
        <v>1000</v>
      </c>
      <c r="AB54" s="10">
        <f t="shared" si="44"/>
        <v>1000</v>
      </c>
      <c r="AC54" s="10">
        <f t="shared" si="44"/>
        <v>1000</v>
      </c>
      <c r="AD54" s="10">
        <f t="shared" si="44"/>
        <v>0</v>
      </c>
      <c r="AE54" s="10">
        <f t="shared" si="44"/>
        <v>0</v>
      </c>
      <c r="AF54" s="10">
        <f t="shared" si="44"/>
        <v>1000</v>
      </c>
      <c r="AG54" s="10">
        <f t="shared" si="44"/>
        <v>142.76</v>
      </c>
      <c r="AH54" s="10">
        <f t="shared" si="44"/>
        <v>14.276</v>
      </c>
      <c r="AI54" s="10">
        <f t="shared" si="44"/>
        <v>186.09</v>
      </c>
      <c r="AJ54" s="10">
        <f t="shared" si="44"/>
        <v>1000</v>
      </c>
      <c r="AK54" s="10">
        <f t="shared" si="44"/>
        <v>75.69</v>
      </c>
      <c r="AL54" s="10">
        <f t="shared" si="44"/>
        <v>1000</v>
      </c>
      <c r="AM54" s="22"/>
      <c r="AN54" s="255"/>
    </row>
    <row r="55" spans="1:40" hidden="1">
      <c r="A55" s="8"/>
      <c r="B55" s="9"/>
      <c r="C55" s="9"/>
      <c r="D55" s="9"/>
      <c r="E55" s="9"/>
      <c r="F55" s="9"/>
      <c r="G55" s="34"/>
      <c r="H55" s="8"/>
      <c r="I55" s="248">
        <v>64111</v>
      </c>
      <c r="J55" s="9" t="s">
        <v>101</v>
      </c>
      <c r="K55" s="10">
        <v>774.32</v>
      </c>
      <c r="L55" s="10">
        <v>1000</v>
      </c>
      <c r="M55" s="22">
        <v>1000</v>
      </c>
      <c r="N55" s="22">
        <v>5000</v>
      </c>
      <c r="O55" s="22">
        <v>5000</v>
      </c>
      <c r="P55" s="22">
        <v>3000</v>
      </c>
      <c r="Q55" s="22">
        <v>160.82</v>
      </c>
      <c r="R55" s="22">
        <v>1000</v>
      </c>
      <c r="S55" s="22">
        <v>318.55</v>
      </c>
      <c r="T55" s="22"/>
      <c r="U55" s="49">
        <f t="shared" si="11"/>
        <v>33.333333333333329</v>
      </c>
      <c r="V55" s="49">
        <v>1000</v>
      </c>
      <c r="W55" s="22">
        <v>1000</v>
      </c>
      <c r="X55" s="22">
        <v>1000</v>
      </c>
      <c r="Y55" s="22">
        <v>107.16</v>
      </c>
      <c r="Z55" s="22">
        <v>1000</v>
      </c>
      <c r="AA55" s="118">
        <v>1000</v>
      </c>
      <c r="AB55" s="118">
        <v>1000</v>
      </c>
      <c r="AC55" s="118">
        <v>1000</v>
      </c>
      <c r="AD55" s="118"/>
      <c r="AE55" s="118"/>
      <c r="AF55" s="118">
        <f t="shared" si="13"/>
        <v>1000</v>
      </c>
      <c r="AG55" s="22">
        <v>142.76</v>
      </c>
      <c r="AH55" s="22">
        <f t="shared" ref="AH55:AH65" si="45">SUM(AG55/AA55*100)</f>
        <v>14.276</v>
      </c>
      <c r="AI55" s="22">
        <v>186.09</v>
      </c>
      <c r="AJ55" s="22">
        <v>1000</v>
      </c>
      <c r="AK55" s="22">
        <v>75.69</v>
      </c>
      <c r="AL55" s="22">
        <v>1000</v>
      </c>
      <c r="AM55" s="22"/>
      <c r="AN55" s="255"/>
    </row>
    <row r="56" spans="1:40">
      <c r="A56" s="8"/>
      <c r="B56" s="9"/>
      <c r="C56" s="9"/>
      <c r="D56" s="9"/>
      <c r="E56" s="9"/>
      <c r="F56" s="9"/>
      <c r="G56" s="34"/>
      <c r="H56" s="251" t="s">
        <v>559</v>
      </c>
      <c r="I56" s="248">
        <v>642</v>
      </c>
      <c r="J56" s="9" t="s">
        <v>57</v>
      </c>
      <c r="K56" s="10">
        <f t="shared" ref="K56:AB56" si="46">SUM(K57+K62)</f>
        <v>155261.44</v>
      </c>
      <c r="L56" s="10">
        <f t="shared" si="46"/>
        <v>130000</v>
      </c>
      <c r="M56" s="10">
        <f t="shared" si="46"/>
        <v>130000</v>
      </c>
      <c r="N56" s="10">
        <f t="shared" si="46"/>
        <v>15000</v>
      </c>
      <c r="O56" s="10">
        <f t="shared" si="46"/>
        <v>15000</v>
      </c>
      <c r="P56" s="10">
        <f t="shared" si="46"/>
        <v>11000</v>
      </c>
      <c r="Q56" s="10">
        <f t="shared" si="46"/>
        <v>1354.36</v>
      </c>
      <c r="R56" s="10">
        <f t="shared" si="46"/>
        <v>11000</v>
      </c>
      <c r="S56" s="10">
        <f t="shared" si="46"/>
        <v>2515.3900000000003</v>
      </c>
      <c r="T56" s="10">
        <f t="shared" si="46"/>
        <v>0</v>
      </c>
      <c r="U56" s="10">
        <f t="shared" si="46"/>
        <v>360</v>
      </c>
      <c r="V56" s="10">
        <f t="shared" si="46"/>
        <v>16000</v>
      </c>
      <c r="W56" s="10">
        <f t="shared" si="46"/>
        <v>33500</v>
      </c>
      <c r="X56" s="10">
        <f t="shared" si="46"/>
        <v>43500</v>
      </c>
      <c r="Y56" s="10">
        <f t="shared" si="46"/>
        <v>6045.61</v>
      </c>
      <c r="Z56" s="10">
        <f t="shared" ref="Z56" si="47">SUM(Z57+Z62)</f>
        <v>139000</v>
      </c>
      <c r="AA56" s="10">
        <f t="shared" si="46"/>
        <v>47000</v>
      </c>
      <c r="AB56" s="10">
        <f t="shared" si="46"/>
        <v>45000</v>
      </c>
      <c r="AC56" s="10">
        <f t="shared" ref="AC56:AL56" si="48">SUM(AC57+AC62)</f>
        <v>42000</v>
      </c>
      <c r="AD56" s="10">
        <f t="shared" si="48"/>
        <v>0</v>
      </c>
      <c r="AE56" s="10">
        <f t="shared" si="48"/>
        <v>0</v>
      </c>
      <c r="AF56" s="10">
        <f t="shared" si="48"/>
        <v>42000</v>
      </c>
      <c r="AG56" s="10">
        <f t="shared" si="48"/>
        <v>7849.2799999999988</v>
      </c>
      <c r="AH56" s="10" t="e">
        <f t="shared" si="48"/>
        <v>#DIV/0!</v>
      </c>
      <c r="AI56" s="10">
        <f t="shared" si="48"/>
        <v>7849.2799999999988</v>
      </c>
      <c r="AJ56" s="10">
        <f t="shared" si="48"/>
        <v>16000</v>
      </c>
      <c r="AK56" s="10">
        <f t="shared" si="48"/>
        <v>5892.61</v>
      </c>
      <c r="AL56" s="10">
        <f t="shared" si="48"/>
        <v>16000</v>
      </c>
      <c r="AM56" s="22"/>
      <c r="AN56" s="255"/>
    </row>
    <row r="57" spans="1:40" ht="13.15" hidden="1" customHeight="1">
      <c r="A57" s="8"/>
      <c r="B57" s="9"/>
      <c r="C57" s="9"/>
      <c r="D57" s="9"/>
      <c r="E57" s="9"/>
      <c r="F57" s="12" t="s">
        <v>88</v>
      </c>
      <c r="G57" s="34"/>
      <c r="H57" s="251"/>
      <c r="I57" s="248">
        <v>6421</v>
      </c>
      <c r="J57" s="55" t="s">
        <v>352</v>
      </c>
      <c r="K57" s="10">
        <f>SUM(K58)</f>
        <v>104266.48</v>
      </c>
      <c r="L57" s="10">
        <f>SUM(L58)</f>
        <v>80000</v>
      </c>
      <c r="M57" s="10">
        <f>SUM(M58)</f>
        <v>80000</v>
      </c>
      <c r="N57" s="10">
        <f t="shared" ref="N57:V57" si="49">SUM(N58:N59)</f>
        <v>4000</v>
      </c>
      <c r="O57" s="10">
        <f t="shared" si="49"/>
        <v>4000</v>
      </c>
      <c r="P57" s="10">
        <f t="shared" si="49"/>
        <v>5000</v>
      </c>
      <c r="Q57" s="10">
        <f t="shared" si="49"/>
        <v>1354.36</v>
      </c>
      <c r="R57" s="10">
        <f t="shared" si="49"/>
        <v>5000</v>
      </c>
      <c r="S57" s="10">
        <f t="shared" si="49"/>
        <v>1442.89</v>
      </c>
      <c r="T57" s="10">
        <f t="shared" si="49"/>
        <v>0</v>
      </c>
      <c r="U57" s="10">
        <f t="shared" si="49"/>
        <v>200</v>
      </c>
      <c r="V57" s="10">
        <f t="shared" si="49"/>
        <v>8000</v>
      </c>
      <c r="W57" s="10">
        <f>SUM(W58:W61)</f>
        <v>15500</v>
      </c>
      <c r="X57" s="10">
        <f t="shared" ref="X57:AB57" si="50">SUM(X58:X61)</f>
        <v>28500</v>
      </c>
      <c r="Y57" s="10">
        <f t="shared" si="50"/>
        <v>1607.39</v>
      </c>
      <c r="Z57" s="10">
        <v>5000</v>
      </c>
      <c r="AA57" s="10">
        <f t="shared" si="50"/>
        <v>30000</v>
      </c>
      <c r="AB57" s="10">
        <f t="shared" si="50"/>
        <v>30000</v>
      </c>
      <c r="AC57" s="10">
        <f t="shared" ref="AC57:AL57" si="51">SUM(AC58:AC61)</f>
        <v>30000</v>
      </c>
      <c r="AD57" s="10">
        <f t="shared" si="51"/>
        <v>0</v>
      </c>
      <c r="AE57" s="10">
        <f t="shared" si="51"/>
        <v>0</v>
      </c>
      <c r="AF57" s="10">
        <f t="shared" si="51"/>
        <v>30000</v>
      </c>
      <c r="AG57" s="10">
        <f t="shared" si="51"/>
        <v>1831.06</v>
      </c>
      <c r="AH57" s="10">
        <f t="shared" si="51"/>
        <v>91.552999999999997</v>
      </c>
      <c r="AI57" s="10">
        <f t="shared" si="51"/>
        <v>1831.06</v>
      </c>
      <c r="AJ57" s="10">
        <f t="shared" si="51"/>
        <v>4000</v>
      </c>
      <c r="AK57" s="10">
        <f t="shared" si="51"/>
        <v>1454.39</v>
      </c>
      <c r="AL57" s="10">
        <f t="shared" si="51"/>
        <v>4000</v>
      </c>
      <c r="AM57" s="22"/>
      <c r="AN57" s="255"/>
    </row>
    <row r="58" spans="1:40" ht="13.15" hidden="1" customHeight="1">
      <c r="A58" s="8"/>
      <c r="B58" s="9"/>
      <c r="C58" s="9"/>
      <c r="D58" s="9"/>
      <c r="E58" s="9"/>
      <c r="F58" s="12"/>
      <c r="G58" s="34"/>
      <c r="H58" s="8"/>
      <c r="I58" s="248">
        <v>64219</v>
      </c>
      <c r="J58" s="55" t="s">
        <v>353</v>
      </c>
      <c r="K58" s="10">
        <v>104266.48</v>
      </c>
      <c r="L58" s="10">
        <v>80000</v>
      </c>
      <c r="M58" s="22">
        <v>80000</v>
      </c>
      <c r="N58" s="22">
        <v>2000</v>
      </c>
      <c r="O58" s="22">
        <v>2000</v>
      </c>
      <c r="P58" s="22">
        <v>2000</v>
      </c>
      <c r="Q58" s="22"/>
      <c r="R58" s="22">
        <v>2000</v>
      </c>
      <c r="S58" s="22"/>
      <c r="T58" s="22"/>
      <c r="U58" s="49">
        <f t="shared" si="11"/>
        <v>100</v>
      </c>
      <c r="V58" s="49">
        <v>5000</v>
      </c>
      <c r="W58" s="22">
        <v>4000</v>
      </c>
      <c r="X58" s="22">
        <v>2000</v>
      </c>
      <c r="Y58" s="22"/>
      <c r="Z58" s="22">
        <v>2000</v>
      </c>
      <c r="AA58" s="118">
        <v>2000</v>
      </c>
      <c r="AB58" s="118">
        <v>2000</v>
      </c>
      <c r="AC58" s="118">
        <v>2000</v>
      </c>
      <c r="AD58" s="118"/>
      <c r="AE58" s="118"/>
      <c r="AF58" s="118">
        <f t="shared" si="13"/>
        <v>2000</v>
      </c>
      <c r="AG58" s="22">
        <v>1831.06</v>
      </c>
      <c r="AH58" s="22">
        <f t="shared" si="45"/>
        <v>91.552999999999997</v>
      </c>
      <c r="AI58" s="22">
        <v>1831.06</v>
      </c>
      <c r="AJ58" s="22">
        <v>4000</v>
      </c>
      <c r="AK58" s="22">
        <v>1454.39</v>
      </c>
      <c r="AL58" s="22">
        <v>4000</v>
      </c>
      <c r="AM58" s="22"/>
      <c r="AN58" s="255"/>
    </row>
    <row r="59" spans="1:40" ht="13.15" hidden="1" customHeight="1">
      <c r="A59" s="8"/>
      <c r="B59" s="9"/>
      <c r="C59" s="9"/>
      <c r="D59" s="9"/>
      <c r="E59" s="9"/>
      <c r="F59" s="12"/>
      <c r="G59" s="34"/>
      <c r="H59" s="8"/>
      <c r="I59" s="248">
        <v>64219</v>
      </c>
      <c r="J59" s="9" t="s">
        <v>229</v>
      </c>
      <c r="K59" s="10"/>
      <c r="L59" s="10"/>
      <c r="M59" s="22"/>
      <c r="N59" s="22">
        <v>2000</v>
      </c>
      <c r="O59" s="22">
        <v>2000</v>
      </c>
      <c r="P59" s="22">
        <v>3000</v>
      </c>
      <c r="Q59" s="22">
        <v>1354.36</v>
      </c>
      <c r="R59" s="22">
        <v>3000</v>
      </c>
      <c r="S59" s="22">
        <v>1442.89</v>
      </c>
      <c r="T59" s="22"/>
      <c r="U59" s="49">
        <f t="shared" si="11"/>
        <v>100</v>
      </c>
      <c r="V59" s="49">
        <v>3000</v>
      </c>
      <c r="W59" s="22">
        <v>3000</v>
      </c>
      <c r="X59" s="22">
        <v>3000</v>
      </c>
      <c r="Y59" s="22">
        <v>1607.39</v>
      </c>
      <c r="Z59" s="22">
        <v>3000</v>
      </c>
      <c r="AA59" s="118">
        <v>3000</v>
      </c>
      <c r="AB59" s="118">
        <v>3000</v>
      </c>
      <c r="AC59" s="118">
        <v>3000</v>
      </c>
      <c r="AD59" s="118"/>
      <c r="AE59" s="118"/>
      <c r="AF59" s="118">
        <f t="shared" si="13"/>
        <v>3000</v>
      </c>
      <c r="AG59" s="22"/>
      <c r="AH59" s="22">
        <f t="shared" si="45"/>
        <v>0</v>
      </c>
      <c r="AI59" s="22"/>
      <c r="AJ59" s="22"/>
      <c r="AK59" s="22"/>
      <c r="AL59" s="22"/>
      <c r="AM59" s="22"/>
      <c r="AN59" s="255"/>
    </row>
    <row r="60" spans="1:40" ht="13.15" hidden="1" customHeight="1">
      <c r="A60" s="8"/>
      <c r="B60" s="9"/>
      <c r="C60" s="9"/>
      <c r="D60" s="9"/>
      <c r="E60" s="9"/>
      <c r="F60" s="12"/>
      <c r="G60" s="34"/>
      <c r="H60" s="8"/>
      <c r="I60" s="248">
        <v>64219</v>
      </c>
      <c r="J60" s="55" t="s">
        <v>372</v>
      </c>
      <c r="K60" s="10"/>
      <c r="L60" s="10"/>
      <c r="M60" s="22"/>
      <c r="N60" s="22"/>
      <c r="O60" s="22"/>
      <c r="P60" s="22"/>
      <c r="Q60" s="22"/>
      <c r="R60" s="22"/>
      <c r="S60" s="22"/>
      <c r="T60" s="22"/>
      <c r="U60" s="49"/>
      <c r="V60" s="49"/>
      <c r="W60" s="22"/>
      <c r="X60" s="22">
        <v>15000</v>
      </c>
      <c r="Y60" s="22"/>
      <c r="Z60" s="22">
        <v>0</v>
      </c>
      <c r="AA60" s="118">
        <v>15000</v>
      </c>
      <c r="AB60" s="118">
        <v>15000</v>
      </c>
      <c r="AC60" s="118">
        <v>15000</v>
      </c>
      <c r="AD60" s="118"/>
      <c r="AE60" s="118"/>
      <c r="AF60" s="118">
        <f t="shared" si="13"/>
        <v>15000</v>
      </c>
      <c r="AG60" s="22"/>
      <c r="AH60" s="22">
        <f t="shared" si="45"/>
        <v>0</v>
      </c>
      <c r="AI60" s="22"/>
      <c r="AJ60" s="22"/>
      <c r="AK60" s="22"/>
      <c r="AL60" s="22"/>
      <c r="AM60" s="22"/>
      <c r="AN60" s="255"/>
    </row>
    <row r="61" spans="1:40" ht="13.15" hidden="1" customHeight="1">
      <c r="A61" s="8"/>
      <c r="B61" s="9"/>
      <c r="C61" s="9"/>
      <c r="D61" s="9"/>
      <c r="E61" s="9"/>
      <c r="F61" s="12"/>
      <c r="G61" s="34"/>
      <c r="H61" s="8"/>
      <c r="I61" s="248">
        <v>64219</v>
      </c>
      <c r="J61" s="55" t="s">
        <v>328</v>
      </c>
      <c r="K61" s="10"/>
      <c r="L61" s="10"/>
      <c r="M61" s="22"/>
      <c r="N61" s="22"/>
      <c r="O61" s="22"/>
      <c r="P61" s="22"/>
      <c r="Q61" s="22"/>
      <c r="R61" s="22"/>
      <c r="S61" s="22"/>
      <c r="T61" s="22"/>
      <c r="U61" s="49"/>
      <c r="V61" s="49"/>
      <c r="W61" s="22">
        <v>8500</v>
      </c>
      <c r="X61" s="22">
        <v>8500</v>
      </c>
      <c r="Y61" s="22"/>
      <c r="Z61" s="22">
        <v>0</v>
      </c>
      <c r="AA61" s="118">
        <v>10000</v>
      </c>
      <c r="AB61" s="118">
        <v>10000</v>
      </c>
      <c r="AC61" s="118">
        <v>10000</v>
      </c>
      <c r="AD61" s="118"/>
      <c r="AE61" s="118"/>
      <c r="AF61" s="118">
        <f t="shared" si="13"/>
        <v>10000</v>
      </c>
      <c r="AG61" s="22"/>
      <c r="AH61" s="22">
        <f t="shared" si="45"/>
        <v>0</v>
      </c>
      <c r="AI61" s="22"/>
      <c r="AJ61" s="22"/>
      <c r="AK61" s="22"/>
      <c r="AL61" s="22"/>
      <c r="AM61" s="22"/>
      <c r="AN61" s="255"/>
    </row>
    <row r="62" spans="1:40" ht="13.15" hidden="1" customHeight="1">
      <c r="A62" s="8"/>
      <c r="B62" s="9"/>
      <c r="C62" s="9"/>
      <c r="D62" s="9"/>
      <c r="E62" s="9"/>
      <c r="F62" s="12" t="s">
        <v>88</v>
      </c>
      <c r="G62" s="34"/>
      <c r="H62" s="251" t="s">
        <v>494</v>
      </c>
      <c r="I62" s="248">
        <v>6422</v>
      </c>
      <c r="J62" s="9" t="s">
        <v>58</v>
      </c>
      <c r="K62" s="10">
        <f t="shared" ref="K62:AA62" si="52">SUM(K63:K65)</f>
        <v>50994.96</v>
      </c>
      <c r="L62" s="10">
        <f t="shared" si="52"/>
        <v>50000</v>
      </c>
      <c r="M62" s="10">
        <f t="shared" si="52"/>
        <v>50000</v>
      </c>
      <c r="N62" s="10">
        <f t="shared" si="52"/>
        <v>11000</v>
      </c>
      <c r="O62" s="10">
        <f t="shared" si="52"/>
        <v>11000</v>
      </c>
      <c r="P62" s="10">
        <f t="shared" si="52"/>
        <v>6000</v>
      </c>
      <c r="Q62" s="10">
        <f t="shared" si="52"/>
        <v>0</v>
      </c>
      <c r="R62" s="10">
        <f t="shared" si="52"/>
        <v>6000</v>
      </c>
      <c r="S62" s="10">
        <f t="shared" si="52"/>
        <v>1072.5</v>
      </c>
      <c r="T62" s="10">
        <f t="shared" si="52"/>
        <v>0</v>
      </c>
      <c r="U62" s="10">
        <f t="shared" si="52"/>
        <v>160</v>
      </c>
      <c r="V62" s="10">
        <f t="shared" si="52"/>
        <v>8000</v>
      </c>
      <c r="W62" s="10">
        <f t="shared" si="52"/>
        <v>18000</v>
      </c>
      <c r="X62" s="10">
        <f t="shared" si="52"/>
        <v>15000</v>
      </c>
      <c r="Y62" s="10">
        <f t="shared" si="52"/>
        <v>4438.2199999999993</v>
      </c>
      <c r="Z62" s="10">
        <v>134000</v>
      </c>
      <c r="AA62" s="10">
        <f t="shared" si="52"/>
        <v>17000</v>
      </c>
      <c r="AB62" s="10">
        <f t="shared" ref="AB62" si="53">SUM(AB63:AB65)</f>
        <v>15000</v>
      </c>
      <c r="AC62" s="10">
        <f>SUM(AC63:AC66)</f>
        <v>12000</v>
      </c>
      <c r="AD62" s="10">
        <f>SUM(AD63:AD66)</f>
        <v>0</v>
      </c>
      <c r="AE62" s="10">
        <f t="shared" ref="AE62:AL62" si="54">SUM(AE63:AE66)</f>
        <v>0</v>
      </c>
      <c r="AF62" s="10">
        <f t="shared" si="54"/>
        <v>12000</v>
      </c>
      <c r="AG62" s="10">
        <f t="shared" si="54"/>
        <v>6018.2199999999993</v>
      </c>
      <c r="AH62" s="10" t="e">
        <f t="shared" si="54"/>
        <v>#DIV/0!</v>
      </c>
      <c r="AI62" s="10">
        <f t="shared" si="54"/>
        <v>6018.2199999999993</v>
      </c>
      <c r="AJ62" s="10">
        <f t="shared" si="54"/>
        <v>12000</v>
      </c>
      <c r="AK62" s="10">
        <f t="shared" si="54"/>
        <v>4438.2199999999993</v>
      </c>
      <c r="AL62" s="10">
        <f t="shared" si="54"/>
        <v>12000</v>
      </c>
      <c r="AM62" s="22"/>
      <c r="AN62" s="255"/>
    </row>
    <row r="63" spans="1:40" ht="13.15" hidden="1" customHeight="1">
      <c r="A63" s="8"/>
      <c r="B63" s="9"/>
      <c r="C63" s="9"/>
      <c r="D63" s="9"/>
      <c r="E63" s="9"/>
      <c r="F63" s="9"/>
      <c r="G63" s="34"/>
      <c r="H63" s="8"/>
      <c r="I63" s="248">
        <v>64222</v>
      </c>
      <c r="J63" s="55" t="s">
        <v>294</v>
      </c>
      <c r="K63" s="10">
        <v>50994.96</v>
      </c>
      <c r="L63" s="10">
        <v>50000</v>
      </c>
      <c r="M63" s="22">
        <v>50000</v>
      </c>
      <c r="N63" s="22">
        <v>10000</v>
      </c>
      <c r="O63" s="22">
        <v>10000</v>
      </c>
      <c r="P63" s="22">
        <v>5000</v>
      </c>
      <c r="Q63" s="22"/>
      <c r="R63" s="22">
        <v>3000</v>
      </c>
      <c r="S63" s="22">
        <v>812.5</v>
      </c>
      <c r="T63" s="22"/>
      <c r="U63" s="49">
        <f t="shared" si="11"/>
        <v>60</v>
      </c>
      <c r="V63" s="49">
        <v>5000</v>
      </c>
      <c r="W63" s="22">
        <v>3000</v>
      </c>
      <c r="X63" s="22">
        <v>2000</v>
      </c>
      <c r="Y63" s="22">
        <v>812.5</v>
      </c>
      <c r="Z63" s="22">
        <v>2000</v>
      </c>
      <c r="AA63" s="118">
        <v>5000</v>
      </c>
      <c r="AB63" s="118">
        <v>5000</v>
      </c>
      <c r="AC63" s="118">
        <v>5000</v>
      </c>
      <c r="AD63" s="118"/>
      <c r="AE63" s="118"/>
      <c r="AF63" s="118">
        <f t="shared" si="13"/>
        <v>5000</v>
      </c>
      <c r="AG63" s="22">
        <v>812.5</v>
      </c>
      <c r="AH63" s="22">
        <f t="shared" si="45"/>
        <v>16.25</v>
      </c>
      <c r="AI63" s="22">
        <v>812.5</v>
      </c>
      <c r="AJ63" s="22">
        <v>5000</v>
      </c>
      <c r="AK63" s="22">
        <v>812.5</v>
      </c>
      <c r="AL63" s="22">
        <v>5000</v>
      </c>
      <c r="AM63" s="22"/>
      <c r="AN63" s="255"/>
    </row>
    <row r="64" spans="1:40" ht="13.15" hidden="1" customHeight="1">
      <c r="A64" s="8"/>
      <c r="B64" s="9"/>
      <c r="C64" s="9"/>
      <c r="D64" s="9"/>
      <c r="E64" s="9"/>
      <c r="F64" s="9"/>
      <c r="G64" s="34"/>
      <c r="H64" s="8"/>
      <c r="I64" s="248">
        <v>64222</v>
      </c>
      <c r="J64" s="55" t="s">
        <v>399</v>
      </c>
      <c r="K64" s="10"/>
      <c r="L64" s="10"/>
      <c r="M64" s="22"/>
      <c r="N64" s="22"/>
      <c r="O64" s="22"/>
      <c r="P64" s="22"/>
      <c r="Q64" s="22"/>
      <c r="R64" s="22">
        <v>2000</v>
      </c>
      <c r="S64" s="22">
        <v>260</v>
      </c>
      <c r="T64" s="22"/>
      <c r="U64" s="49"/>
      <c r="V64" s="49">
        <v>2000</v>
      </c>
      <c r="W64" s="22">
        <v>14000</v>
      </c>
      <c r="X64" s="22">
        <v>12000</v>
      </c>
      <c r="Y64" s="48">
        <v>3625.72</v>
      </c>
      <c r="Z64" s="22">
        <v>132000</v>
      </c>
      <c r="AA64" s="118">
        <v>12000</v>
      </c>
      <c r="AB64" s="118">
        <v>10000</v>
      </c>
      <c r="AC64" s="118">
        <v>5000</v>
      </c>
      <c r="AD64" s="118"/>
      <c r="AE64" s="118"/>
      <c r="AF64" s="118">
        <f t="shared" si="13"/>
        <v>5000</v>
      </c>
      <c r="AG64" s="22">
        <v>3625.72</v>
      </c>
      <c r="AH64" s="22">
        <f t="shared" si="45"/>
        <v>30.214333333333332</v>
      </c>
      <c r="AI64" s="22">
        <v>3625.72</v>
      </c>
      <c r="AJ64" s="22">
        <v>5000</v>
      </c>
      <c r="AK64" s="22">
        <v>3625.72</v>
      </c>
      <c r="AL64" s="22">
        <v>5000</v>
      </c>
      <c r="AM64" s="22"/>
      <c r="AN64" s="255"/>
    </row>
    <row r="65" spans="1:40" ht="13.15" hidden="1" customHeight="1">
      <c r="A65" s="8"/>
      <c r="B65" s="9"/>
      <c r="C65" s="9"/>
      <c r="D65" s="9"/>
      <c r="E65" s="9"/>
      <c r="F65" s="9"/>
      <c r="G65" s="34"/>
      <c r="H65" s="8"/>
      <c r="I65" s="248">
        <v>64223</v>
      </c>
      <c r="J65" s="9" t="s">
        <v>81</v>
      </c>
      <c r="K65" s="10"/>
      <c r="L65" s="10"/>
      <c r="M65" s="22"/>
      <c r="N65" s="22">
        <v>1000</v>
      </c>
      <c r="O65" s="22">
        <v>1000</v>
      </c>
      <c r="P65" s="22">
        <v>1000</v>
      </c>
      <c r="Q65" s="22"/>
      <c r="R65" s="22">
        <v>1000</v>
      </c>
      <c r="S65" s="22"/>
      <c r="T65" s="22"/>
      <c r="U65" s="49">
        <f t="shared" si="11"/>
        <v>100</v>
      </c>
      <c r="V65" s="49">
        <v>1000</v>
      </c>
      <c r="W65" s="22">
        <v>1000</v>
      </c>
      <c r="X65" s="22">
        <v>1000</v>
      </c>
      <c r="Y65" s="22"/>
      <c r="Z65" s="22">
        <v>0</v>
      </c>
      <c r="AA65" s="118">
        <v>0</v>
      </c>
      <c r="AB65" s="118">
        <v>0</v>
      </c>
      <c r="AC65" s="118">
        <v>0</v>
      </c>
      <c r="AD65" s="118"/>
      <c r="AE65" s="118"/>
      <c r="AF65" s="118">
        <f t="shared" si="13"/>
        <v>0</v>
      </c>
      <c r="AG65" s="22"/>
      <c r="AH65" s="22" t="e">
        <f t="shared" si="45"/>
        <v>#DIV/0!</v>
      </c>
      <c r="AI65" s="22"/>
      <c r="AJ65" s="22"/>
      <c r="AK65" s="22"/>
      <c r="AL65" s="22"/>
      <c r="AM65" s="22"/>
      <c r="AN65" s="255"/>
    </row>
    <row r="66" spans="1:40" ht="13.15" hidden="1" customHeight="1">
      <c r="A66" s="8"/>
      <c r="B66" s="9"/>
      <c r="C66" s="9"/>
      <c r="D66" s="9"/>
      <c r="E66" s="9"/>
      <c r="F66" s="9"/>
      <c r="G66" s="34"/>
      <c r="H66" s="8"/>
      <c r="I66" s="248">
        <v>64222</v>
      </c>
      <c r="J66" s="55" t="s">
        <v>437</v>
      </c>
      <c r="K66" s="10"/>
      <c r="L66" s="10"/>
      <c r="M66" s="22"/>
      <c r="N66" s="22"/>
      <c r="O66" s="22"/>
      <c r="P66" s="22"/>
      <c r="Q66" s="22"/>
      <c r="R66" s="22"/>
      <c r="S66" s="22"/>
      <c r="T66" s="22"/>
      <c r="U66" s="49"/>
      <c r="V66" s="49"/>
      <c r="W66" s="22"/>
      <c r="X66" s="22"/>
      <c r="Y66" s="22"/>
      <c r="Z66" s="22"/>
      <c r="AA66" s="118"/>
      <c r="AB66" s="118">
        <v>2000</v>
      </c>
      <c r="AC66" s="118">
        <v>2000</v>
      </c>
      <c r="AD66" s="118"/>
      <c r="AE66" s="118"/>
      <c r="AF66" s="118">
        <f t="shared" si="13"/>
        <v>2000</v>
      </c>
      <c r="AG66" s="22">
        <v>1580</v>
      </c>
      <c r="AH66" s="22"/>
      <c r="AI66" s="22">
        <v>1580</v>
      </c>
      <c r="AJ66" s="22">
        <v>2000</v>
      </c>
      <c r="AK66" s="22"/>
      <c r="AL66" s="22">
        <v>2000</v>
      </c>
      <c r="AM66" s="22"/>
      <c r="AN66" s="255"/>
    </row>
    <row r="67" spans="1:40" s="2" customFormat="1">
      <c r="A67" s="130"/>
      <c r="B67" s="100"/>
      <c r="C67" s="100"/>
      <c r="D67" s="100"/>
      <c r="E67" s="100"/>
      <c r="F67" s="100"/>
      <c r="G67" s="131"/>
      <c r="H67" s="130"/>
      <c r="I67" s="249">
        <v>65</v>
      </c>
      <c r="J67" s="100" t="s">
        <v>59</v>
      </c>
      <c r="K67" s="18" t="e">
        <f t="shared" ref="K67:AL67" si="55">SUM(K68+K73+K78)</f>
        <v>#REF!</v>
      </c>
      <c r="L67" s="18" t="e">
        <f t="shared" si="55"/>
        <v>#REF!</v>
      </c>
      <c r="M67" s="18" t="e">
        <f t="shared" si="55"/>
        <v>#REF!</v>
      </c>
      <c r="N67" s="18" t="e">
        <f t="shared" si="55"/>
        <v>#REF!</v>
      </c>
      <c r="O67" s="18" t="e">
        <f t="shared" si="55"/>
        <v>#REF!</v>
      </c>
      <c r="P67" s="18" t="e">
        <f t="shared" si="55"/>
        <v>#REF!</v>
      </c>
      <c r="Q67" s="18" t="e">
        <f t="shared" si="55"/>
        <v>#REF!</v>
      </c>
      <c r="R67" s="18" t="e">
        <f t="shared" si="55"/>
        <v>#REF!</v>
      </c>
      <c r="S67" s="18" t="e">
        <f t="shared" si="55"/>
        <v>#REF!</v>
      </c>
      <c r="T67" s="18" t="e">
        <f t="shared" si="55"/>
        <v>#REF!</v>
      </c>
      <c r="U67" s="18" t="e">
        <f t="shared" si="55"/>
        <v>#REF!</v>
      </c>
      <c r="V67" s="18" t="e">
        <f t="shared" si="55"/>
        <v>#REF!</v>
      </c>
      <c r="W67" s="18">
        <f t="shared" si="55"/>
        <v>134000</v>
      </c>
      <c r="X67" s="18">
        <f t="shared" si="55"/>
        <v>134000</v>
      </c>
      <c r="Y67" s="18">
        <f t="shared" si="55"/>
        <v>46796.54</v>
      </c>
      <c r="Z67" s="18">
        <f t="shared" si="55"/>
        <v>134000</v>
      </c>
      <c r="AA67" s="18">
        <f t="shared" si="55"/>
        <v>157000</v>
      </c>
      <c r="AB67" s="18">
        <f t="shared" si="55"/>
        <v>157000</v>
      </c>
      <c r="AC67" s="18">
        <f t="shared" si="55"/>
        <v>157000</v>
      </c>
      <c r="AD67" s="18">
        <f t="shared" si="55"/>
        <v>0</v>
      </c>
      <c r="AE67" s="18">
        <f t="shared" si="55"/>
        <v>0</v>
      </c>
      <c r="AF67" s="18">
        <f t="shared" si="55"/>
        <v>157000</v>
      </c>
      <c r="AG67" s="18">
        <f t="shared" si="55"/>
        <v>103157.65</v>
      </c>
      <c r="AH67" s="18">
        <f t="shared" si="55"/>
        <v>529.48278333333337</v>
      </c>
      <c r="AI67" s="18">
        <f t="shared" si="55"/>
        <v>131291.28</v>
      </c>
      <c r="AJ67" s="18">
        <f t="shared" si="55"/>
        <v>152500</v>
      </c>
      <c r="AK67" s="18">
        <f t="shared" si="55"/>
        <v>38947.579999999994</v>
      </c>
      <c r="AL67" s="18">
        <f t="shared" si="55"/>
        <v>138500</v>
      </c>
      <c r="AM67" s="18">
        <v>140000</v>
      </c>
      <c r="AN67" s="254">
        <v>145000</v>
      </c>
    </row>
    <row r="68" spans="1:40">
      <c r="A68" s="8"/>
      <c r="B68" s="9"/>
      <c r="C68" s="9"/>
      <c r="D68" s="9"/>
      <c r="E68" s="9"/>
      <c r="F68" s="9"/>
      <c r="G68" s="34"/>
      <c r="H68" s="251" t="s">
        <v>492</v>
      </c>
      <c r="I68" s="248">
        <v>651</v>
      </c>
      <c r="J68" s="9" t="s">
        <v>60</v>
      </c>
      <c r="K68" s="10">
        <f t="shared" ref="K68:U69" si="56">SUM(K69)</f>
        <v>14582.1</v>
      </c>
      <c r="L68" s="10">
        <f t="shared" si="56"/>
        <v>25000</v>
      </c>
      <c r="M68" s="10">
        <f t="shared" si="56"/>
        <v>25000</v>
      </c>
      <c r="N68" s="10">
        <f t="shared" si="56"/>
        <v>1000</v>
      </c>
      <c r="O68" s="10">
        <f t="shared" si="56"/>
        <v>1000</v>
      </c>
      <c r="P68" s="10">
        <f t="shared" si="56"/>
        <v>1000</v>
      </c>
      <c r="Q68" s="10">
        <f t="shared" si="56"/>
        <v>0</v>
      </c>
      <c r="R68" s="10">
        <f t="shared" si="56"/>
        <v>1000</v>
      </c>
      <c r="S68" s="10">
        <f t="shared" si="56"/>
        <v>0</v>
      </c>
      <c r="T68" s="10">
        <f t="shared" si="56"/>
        <v>0</v>
      </c>
      <c r="U68" s="10">
        <f t="shared" si="56"/>
        <v>100</v>
      </c>
      <c r="V68" s="10">
        <f>SUM(V69+V72)</f>
        <v>12000</v>
      </c>
      <c r="W68" s="10">
        <f t="shared" ref="W68:AB68" si="57">SUM(W69+W72)</f>
        <v>18000</v>
      </c>
      <c r="X68" s="10">
        <f t="shared" si="57"/>
        <v>18000</v>
      </c>
      <c r="Y68" s="10">
        <f t="shared" si="57"/>
        <v>1520.58</v>
      </c>
      <c r="Z68" s="10">
        <f t="shared" ref="Z68" si="58">SUM(Z69+Z72)</f>
        <v>18000</v>
      </c>
      <c r="AA68" s="10">
        <f t="shared" si="57"/>
        <v>21000</v>
      </c>
      <c r="AB68" s="10">
        <f t="shared" si="57"/>
        <v>21000</v>
      </c>
      <c r="AC68" s="10">
        <f t="shared" ref="AC68:AL68" si="59">SUM(AC69+AC72)</f>
        <v>21000</v>
      </c>
      <c r="AD68" s="10">
        <f t="shared" si="59"/>
        <v>0</v>
      </c>
      <c r="AE68" s="10">
        <f t="shared" si="59"/>
        <v>0</v>
      </c>
      <c r="AF68" s="10">
        <f t="shared" si="59"/>
        <v>21000</v>
      </c>
      <c r="AG68" s="10">
        <f t="shared" si="59"/>
        <v>4219.3</v>
      </c>
      <c r="AH68" s="10">
        <f t="shared" si="59"/>
        <v>48.596666666666671</v>
      </c>
      <c r="AI68" s="10">
        <f t="shared" si="59"/>
        <v>4849.9799999999996</v>
      </c>
      <c r="AJ68" s="10">
        <f t="shared" si="59"/>
        <v>14000</v>
      </c>
      <c r="AK68" s="10">
        <f t="shared" si="59"/>
        <v>1604.74</v>
      </c>
      <c r="AL68" s="10">
        <f t="shared" si="59"/>
        <v>15000</v>
      </c>
      <c r="AM68" s="22"/>
      <c r="AN68" s="255"/>
    </row>
    <row r="69" spans="1:40" hidden="1">
      <c r="A69" s="8"/>
      <c r="B69" s="12" t="s">
        <v>87</v>
      </c>
      <c r="C69" s="9"/>
      <c r="D69" s="9"/>
      <c r="E69" s="9"/>
      <c r="F69" s="9"/>
      <c r="G69" s="34"/>
      <c r="H69" s="8"/>
      <c r="I69" s="248">
        <v>6512</v>
      </c>
      <c r="J69" s="9" t="s">
        <v>61</v>
      </c>
      <c r="K69" s="10">
        <f>SUM(K70:K70)</f>
        <v>14582.1</v>
      </c>
      <c r="L69" s="10">
        <f>SUM(L70:L70)</f>
        <v>25000</v>
      </c>
      <c r="M69" s="10">
        <f>SUM(M70:M70)</f>
        <v>25000</v>
      </c>
      <c r="N69" s="10">
        <f>SUM(N70:N70)</f>
        <v>1000</v>
      </c>
      <c r="O69" s="10">
        <f>SUM(O70:O70)</f>
        <v>1000</v>
      </c>
      <c r="P69" s="10">
        <f>SUM(P70)</f>
        <v>1000</v>
      </c>
      <c r="Q69" s="10">
        <f t="shared" si="56"/>
        <v>0</v>
      </c>
      <c r="R69" s="10">
        <f t="shared" si="56"/>
        <v>1000</v>
      </c>
      <c r="S69" s="10">
        <f t="shared" si="56"/>
        <v>0</v>
      </c>
      <c r="T69" s="10">
        <f t="shared" si="56"/>
        <v>0</v>
      </c>
      <c r="U69" s="10">
        <f t="shared" si="56"/>
        <v>100</v>
      </c>
      <c r="V69" s="10">
        <f>SUM(V70:V71)</f>
        <v>7000</v>
      </c>
      <c r="W69" s="10">
        <f t="shared" ref="W69:AB69" si="60">SUM(W70:W71)</f>
        <v>13000</v>
      </c>
      <c r="X69" s="10">
        <f t="shared" si="60"/>
        <v>13000</v>
      </c>
      <c r="Y69" s="10">
        <f t="shared" si="60"/>
        <v>1370.58</v>
      </c>
      <c r="Z69" s="10">
        <f t="shared" ref="Z69" si="61">SUM(Z70:Z71)</f>
        <v>13000</v>
      </c>
      <c r="AA69" s="10">
        <f t="shared" si="60"/>
        <v>16000</v>
      </c>
      <c r="AB69" s="10">
        <f t="shared" si="60"/>
        <v>16000</v>
      </c>
      <c r="AC69" s="10">
        <f t="shared" ref="AC69:AL69" si="62">SUM(AC70:AC71)</f>
        <v>16000</v>
      </c>
      <c r="AD69" s="10">
        <f t="shared" si="62"/>
        <v>0</v>
      </c>
      <c r="AE69" s="10">
        <f t="shared" si="62"/>
        <v>0</v>
      </c>
      <c r="AF69" s="10">
        <f t="shared" si="62"/>
        <v>16000</v>
      </c>
      <c r="AG69" s="10">
        <f t="shared" si="62"/>
        <v>4219.3</v>
      </c>
      <c r="AH69" s="10">
        <f t="shared" si="62"/>
        <v>48.596666666666671</v>
      </c>
      <c r="AI69" s="10">
        <f t="shared" si="62"/>
        <v>4849.9799999999996</v>
      </c>
      <c r="AJ69" s="10">
        <f t="shared" si="62"/>
        <v>11000</v>
      </c>
      <c r="AK69" s="10">
        <f t="shared" si="62"/>
        <v>1010.74</v>
      </c>
      <c r="AL69" s="10">
        <f t="shared" si="62"/>
        <v>13000</v>
      </c>
      <c r="AM69" s="22"/>
      <c r="AN69" s="255"/>
    </row>
    <row r="70" spans="1:40" hidden="1">
      <c r="A70" s="8"/>
      <c r="B70" s="9"/>
      <c r="C70" s="9"/>
      <c r="D70" s="9"/>
      <c r="E70" s="9"/>
      <c r="F70" s="9"/>
      <c r="G70" s="34"/>
      <c r="H70" s="8"/>
      <c r="I70" s="248">
        <v>65123</v>
      </c>
      <c r="J70" s="9" t="s">
        <v>64</v>
      </c>
      <c r="K70" s="10">
        <v>14582.1</v>
      </c>
      <c r="L70" s="10">
        <v>25000</v>
      </c>
      <c r="M70" s="22">
        <v>25000</v>
      </c>
      <c r="N70" s="22">
        <v>1000</v>
      </c>
      <c r="O70" s="22">
        <v>1000</v>
      </c>
      <c r="P70" s="22">
        <v>1000</v>
      </c>
      <c r="Q70" s="22"/>
      <c r="R70" s="22">
        <v>1000</v>
      </c>
      <c r="S70" s="22"/>
      <c r="T70" s="22"/>
      <c r="U70" s="49">
        <f t="shared" si="11"/>
        <v>100</v>
      </c>
      <c r="V70" s="49">
        <v>1000</v>
      </c>
      <c r="W70" s="22">
        <v>1000</v>
      </c>
      <c r="X70" s="22">
        <v>1000</v>
      </c>
      <c r="Y70" s="22">
        <v>170.58</v>
      </c>
      <c r="Z70" s="22">
        <v>1000</v>
      </c>
      <c r="AA70" s="118">
        <v>1000</v>
      </c>
      <c r="AB70" s="118">
        <v>1000</v>
      </c>
      <c r="AC70" s="118">
        <v>1000</v>
      </c>
      <c r="AD70" s="118"/>
      <c r="AE70" s="118"/>
      <c r="AF70" s="118">
        <f t="shared" si="13"/>
        <v>1000</v>
      </c>
      <c r="AG70" s="22">
        <v>219.3</v>
      </c>
      <c r="AH70" s="22">
        <f t="shared" ref="AH70:AH80" si="63">SUM(AG70/AA70*100)</f>
        <v>21.930000000000003</v>
      </c>
      <c r="AI70" s="22">
        <v>249.98</v>
      </c>
      <c r="AJ70" s="22">
        <v>1000</v>
      </c>
      <c r="AK70" s="22">
        <v>10.74</v>
      </c>
      <c r="AL70" s="22">
        <v>1000</v>
      </c>
      <c r="AM70" s="22"/>
      <c r="AN70" s="255"/>
    </row>
    <row r="71" spans="1:40" hidden="1">
      <c r="A71" s="8"/>
      <c r="B71" s="9"/>
      <c r="C71" s="9"/>
      <c r="D71" s="9"/>
      <c r="E71" s="9"/>
      <c r="F71" s="9"/>
      <c r="G71" s="34"/>
      <c r="H71" s="8"/>
      <c r="I71" s="248">
        <v>65123</v>
      </c>
      <c r="J71" s="9" t="s">
        <v>230</v>
      </c>
      <c r="K71" s="10"/>
      <c r="L71" s="10"/>
      <c r="M71" s="22"/>
      <c r="N71" s="22"/>
      <c r="O71" s="22"/>
      <c r="P71" s="22"/>
      <c r="Q71" s="22"/>
      <c r="R71" s="22"/>
      <c r="S71" s="22"/>
      <c r="T71" s="22"/>
      <c r="U71" s="49"/>
      <c r="V71" s="49">
        <v>6000</v>
      </c>
      <c r="W71" s="22">
        <v>12000</v>
      </c>
      <c r="X71" s="22">
        <v>12000</v>
      </c>
      <c r="Y71" s="22">
        <v>1200</v>
      </c>
      <c r="Z71" s="22">
        <v>12000</v>
      </c>
      <c r="AA71" s="118">
        <v>15000</v>
      </c>
      <c r="AB71" s="118">
        <v>15000</v>
      </c>
      <c r="AC71" s="118">
        <v>15000</v>
      </c>
      <c r="AD71" s="118"/>
      <c r="AE71" s="118"/>
      <c r="AF71" s="118">
        <f t="shared" si="13"/>
        <v>15000</v>
      </c>
      <c r="AG71" s="22">
        <v>4000</v>
      </c>
      <c r="AH71" s="22">
        <f t="shared" si="63"/>
        <v>26.666666666666668</v>
      </c>
      <c r="AI71" s="22">
        <v>4600</v>
      </c>
      <c r="AJ71" s="22">
        <v>10000</v>
      </c>
      <c r="AK71" s="22">
        <v>1000</v>
      </c>
      <c r="AL71" s="22">
        <v>12000</v>
      </c>
      <c r="AM71" s="22"/>
      <c r="AN71" s="255"/>
    </row>
    <row r="72" spans="1:40" hidden="1">
      <c r="A72" s="8"/>
      <c r="B72" s="9"/>
      <c r="C72" s="9"/>
      <c r="D72" s="9"/>
      <c r="E72" s="9"/>
      <c r="F72" s="9"/>
      <c r="G72" s="34"/>
      <c r="H72" s="8"/>
      <c r="I72" s="248">
        <v>65149</v>
      </c>
      <c r="J72" s="9" t="s">
        <v>247</v>
      </c>
      <c r="K72" s="10"/>
      <c r="L72" s="10"/>
      <c r="M72" s="22"/>
      <c r="N72" s="22"/>
      <c r="O72" s="22">
        <v>0</v>
      </c>
      <c r="P72" s="22">
        <v>15000</v>
      </c>
      <c r="Q72" s="22">
        <v>150</v>
      </c>
      <c r="R72" s="22">
        <v>8000</v>
      </c>
      <c r="S72" s="22">
        <v>450</v>
      </c>
      <c r="T72" s="22"/>
      <c r="U72" s="49">
        <f t="shared" ref="U72" si="64">R72/P72*100</f>
        <v>53.333333333333336</v>
      </c>
      <c r="V72" s="49">
        <v>5000</v>
      </c>
      <c r="W72" s="22">
        <v>5000</v>
      </c>
      <c r="X72" s="22">
        <v>5000</v>
      </c>
      <c r="Y72" s="22">
        <v>150</v>
      </c>
      <c r="Z72" s="22">
        <v>5000</v>
      </c>
      <c r="AA72" s="118">
        <v>5000</v>
      </c>
      <c r="AB72" s="118">
        <v>5000</v>
      </c>
      <c r="AC72" s="118">
        <v>5000</v>
      </c>
      <c r="AD72" s="118"/>
      <c r="AE72" s="118"/>
      <c r="AF72" s="118">
        <f t="shared" si="13"/>
        <v>5000</v>
      </c>
      <c r="AG72" s="22"/>
      <c r="AH72" s="22">
        <f t="shared" si="63"/>
        <v>0</v>
      </c>
      <c r="AI72" s="22"/>
      <c r="AJ72" s="22">
        <v>3000</v>
      </c>
      <c r="AK72" s="22">
        <v>594</v>
      </c>
      <c r="AL72" s="22">
        <v>2000</v>
      </c>
      <c r="AM72" s="22"/>
      <c r="AN72" s="255"/>
    </row>
    <row r="73" spans="1:40">
      <c r="A73" s="8"/>
      <c r="B73" s="9"/>
      <c r="C73" s="9"/>
      <c r="D73" s="9"/>
      <c r="E73" s="9"/>
      <c r="F73" s="9"/>
      <c r="G73" s="34"/>
      <c r="H73" s="8"/>
      <c r="I73" s="248">
        <v>652</v>
      </c>
      <c r="J73" s="9" t="s">
        <v>6</v>
      </c>
      <c r="K73" s="10" t="e">
        <f>SUM(#REF!+K76+K74)</f>
        <v>#REF!</v>
      </c>
      <c r="L73" s="10" t="e">
        <f>SUM(#REF!+L76+L74)</f>
        <v>#REF!</v>
      </c>
      <c r="M73" s="10" t="e">
        <f>SUM(#REF!+M76+M74)</f>
        <v>#REF!</v>
      </c>
      <c r="N73" s="10" t="e">
        <f t="shared" ref="N73:V73" si="65">SUM(N76+N74)</f>
        <v>#REF!</v>
      </c>
      <c r="O73" s="10" t="e">
        <f t="shared" si="65"/>
        <v>#REF!</v>
      </c>
      <c r="P73" s="10" t="e">
        <f t="shared" si="65"/>
        <v>#REF!</v>
      </c>
      <c r="Q73" s="10" t="e">
        <f t="shared" si="65"/>
        <v>#REF!</v>
      </c>
      <c r="R73" s="10" t="e">
        <f t="shared" si="65"/>
        <v>#REF!</v>
      </c>
      <c r="S73" s="10" t="e">
        <f t="shared" si="65"/>
        <v>#REF!</v>
      </c>
      <c r="T73" s="10" t="e">
        <f t="shared" si="65"/>
        <v>#REF!</v>
      </c>
      <c r="U73" s="10" t="e">
        <f t="shared" si="65"/>
        <v>#REF!</v>
      </c>
      <c r="V73" s="10" t="e">
        <f t="shared" si="65"/>
        <v>#REF!</v>
      </c>
      <c r="W73" s="10">
        <f>SUM(W74)</f>
        <v>6000</v>
      </c>
      <c r="X73" s="10">
        <f t="shared" ref="X73:AL73" si="66">SUM(X74)</f>
        <v>6000</v>
      </c>
      <c r="Y73" s="10">
        <f t="shared" si="66"/>
        <v>330.68</v>
      </c>
      <c r="Z73" s="10">
        <f t="shared" si="66"/>
        <v>6000</v>
      </c>
      <c r="AA73" s="10">
        <f t="shared" si="66"/>
        <v>6000</v>
      </c>
      <c r="AB73" s="10">
        <f t="shared" si="66"/>
        <v>6000</v>
      </c>
      <c r="AC73" s="10">
        <f t="shared" si="66"/>
        <v>6000</v>
      </c>
      <c r="AD73" s="10">
        <f t="shared" si="66"/>
        <v>0</v>
      </c>
      <c r="AE73" s="10">
        <f t="shared" si="66"/>
        <v>0</v>
      </c>
      <c r="AF73" s="10">
        <f t="shared" si="66"/>
        <v>6000</v>
      </c>
      <c r="AG73" s="10">
        <f t="shared" si="66"/>
        <v>19449.010000000002</v>
      </c>
      <c r="AH73" s="10">
        <f t="shared" si="66"/>
        <v>414.64499999999998</v>
      </c>
      <c r="AI73" s="10">
        <f t="shared" si="66"/>
        <v>21520.54</v>
      </c>
      <c r="AJ73" s="10">
        <f t="shared" si="66"/>
        <v>5500</v>
      </c>
      <c r="AK73" s="10">
        <f t="shared" si="66"/>
        <v>0</v>
      </c>
      <c r="AL73" s="10">
        <f t="shared" si="66"/>
        <v>500</v>
      </c>
      <c r="AM73" s="22"/>
      <c r="AN73" s="255"/>
    </row>
    <row r="74" spans="1:40" hidden="1">
      <c r="A74" s="8"/>
      <c r="B74" s="9"/>
      <c r="C74" s="9"/>
      <c r="D74" s="9"/>
      <c r="E74" s="9"/>
      <c r="F74" s="9"/>
      <c r="G74" s="34"/>
      <c r="H74" s="8"/>
      <c r="I74" s="248">
        <v>6522</v>
      </c>
      <c r="J74" s="9" t="s">
        <v>6</v>
      </c>
      <c r="K74" s="10">
        <f t="shared" ref="K74:V74" si="67">SUM(K75)</f>
        <v>3122.05</v>
      </c>
      <c r="L74" s="10">
        <f t="shared" si="67"/>
        <v>8000</v>
      </c>
      <c r="M74" s="10">
        <f t="shared" si="67"/>
        <v>8000</v>
      </c>
      <c r="N74" s="10">
        <f t="shared" si="67"/>
        <v>1000</v>
      </c>
      <c r="O74" s="10">
        <f t="shared" si="67"/>
        <v>1000</v>
      </c>
      <c r="P74" s="10">
        <f t="shared" si="67"/>
        <v>1000</v>
      </c>
      <c r="Q74" s="10">
        <f t="shared" si="67"/>
        <v>35.35</v>
      </c>
      <c r="R74" s="10">
        <f t="shared" si="67"/>
        <v>1000</v>
      </c>
      <c r="S74" s="10">
        <f t="shared" si="67"/>
        <v>91.17</v>
      </c>
      <c r="T74" s="10">
        <f t="shared" si="67"/>
        <v>0</v>
      </c>
      <c r="U74" s="10">
        <f t="shared" si="67"/>
        <v>100</v>
      </c>
      <c r="V74" s="10">
        <f t="shared" si="67"/>
        <v>1000</v>
      </c>
      <c r="W74" s="10">
        <f t="shared" ref="W74:AL74" si="68">SUM(W75:W76)</f>
        <v>6000</v>
      </c>
      <c r="X74" s="10">
        <f t="shared" si="68"/>
        <v>6000</v>
      </c>
      <c r="Y74" s="10">
        <f t="shared" si="68"/>
        <v>330.68</v>
      </c>
      <c r="Z74" s="10">
        <f t="shared" si="68"/>
        <v>6000</v>
      </c>
      <c r="AA74" s="10">
        <f t="shared" si="68"/>
        <v>6000</v>
      </c>
      <c r="AB74" s="10">
        <f t="shared" si="68"/>
        <v>6000</v>
      </c>
      <c r="AC74" s="10">
        <f t="shared" si="68"/>
        <v>6000</v>
      </c>
      <c r="AD74" s="10">
        <f t="shared" si="68"/>
        <v>0</v>
      </c>
      <c r="AE74" s="10">
        <f t="shared" si="68"/>
        <v>0</v>
      </c>
      <c r="AF74" s="10">
        <f t="shared" si="68"/>
        <v>6000</v>
      </c>
      <c r="AG74" s="10">
        <f t="shared" si="68"/>
        <v>19449.010000000002</v>
      </c>
      <c r="AH74" s="10">
        <f t="shared" si="68"/>
        <v>414.64499999999998</v>
      </c>
      <c r="AI74" s="10">
        <f t="shared" si="68"/>
        <v>21520.54</v>
      </c>
      <c r="AJ74" s="10">
        <f t="shared" si="68"/>
        <v>5500</v>
      </c>
      <c r="AK74" s="10">
        <f t="shared" si="68"/>
        <v>0</v>
      </c>
      <c r="AL74" s="10">
        <f t="shared" si="68"/>
        <v>500</v>
      </c>
      <c r="AM74" s="22"/>
      <c r="AN74" s="255"/>
    </row>
    <row r="75" spans="1:40" hidden="1">
      <c r="A75" s="8"/>
      <c r="B75" s="9"/>
      <c r="C75" s="9"/>
      <c r="D75" s="9"/>
      <c r="E75" s="9"/>
      <c r="F75" s="9"/>
      <c r="G75" s="34"/>
      <c r="H75" s="8"/>
      <c r="I75" s="248">
        <v>65221</v>
      </c>
      <c r="J75" s="9" t="s">
        <v>99</v>
      </c>
      <c r="K75" s="10">
        <v>3122.05</v>
      </c>
      <c r="L75" s="10">
        <v>8000</v>
      </c>
      <c r="M75" s="22">
        <v>8000</v>
      </c>
      <c r="N75" s="22">
        <v>1000</v>
      </c>
      <c r="O75" s="22">
        <v>1000</v>
      </c>
      <c r="P75" s="22">
        <v>1000</v>
      </c>
      <c r="Q75" s="22">
        <v>35.35</v>
      </c>
      <c r="R75" s="22">
        <v>1000</v>
      </c>
      <c r="S75" s="22">
        <v>91.17</v>
      </c>
      <c r="T75" s="22"/>
      <c r="U75" s="49">
        <f t="shared" si="11"/>
        <v>100</v>
      </c>
      <c r="V75" s="49">
        <v>1000</v>
      </c>
      <c r="W75" s="22">
        <v>1000</v>
      </c>
      <c r="X75" s="22">
        <v>1000</v>
      </c>
      <c r="Y75" s="22">
        <v>130.68</v>
      </c>
      <c r="Z75" s="22">
        <v>1000</v>
      </c>
      <c r="AA75" s="118">
        <v>1000</v>
      </c>
      <c r="AB75" s="118">
        <v>1000</v>
      </c>
      <c r="AC75" s="118">
        <v>1000</v>
      </c>
      <c r="AD75" s="118"/>
      <c r="AE75" s="118"/>
      <c r="AF75" s="118">
        <f t="shared" si="13"/>
        <v>1000</v>
      </c>
      <c r="AG75" s="22">
        <v>320.81</v>
      </c>
      <c r="AH75" s="22">
        <f t="shared" si="63"/>
        <v>32.080999999999996</v>
      </c>
      <c r="AI75" s="22">
        <v>327.33999999999997</v>
      </c>
      <c r="AJ75" s="22">
        <v>500</v>
      </c>
      <c r="AK75" s="22"/>
      <c r="AL75" s="22">
        <v>500</v>
      </c>
      <c r="AM75" s="22"/>
      <c r="AN75" s="255"/>
    </row>
    <row r="76" spans="1:40" hidden="1">
      <c r="A76" s="8"/>
      <c r="B76" s="12" t="s">
        <v>87</v>
      </c>
      <c r="C76" s="9"/>
      <c r="D76" s="9"/>
      <c r="E76" s="9"/>
      <c r="F76" s="9"/>
      <c r="G76" s="34"/>
      <c r="H76" s="8"/>
      <c r="I76" s="248">
        <v>6526</v>
      </c>
      <c r="J76" s="9" t="s">
        <v>7</v>
      </c>
      <c r="K76" s="10" t="e">
        <f>SUM(#REF!)</f>
        <v>#REF!</v>
      </c>
      <c r="L76" s="10" t="e">
        <f>SUM(#REF!)</f>
        <v>#REF!</v>
      </c>
      <c r="M76" s="10" t="e">
        <f>SUM(#REF!)</f>
        <v>#REF!</v>
      </c>
      <c r="N76" s="10" t="e">
        <f>SUM(#REF!)</f>
        <v>#REF!</v>
      </c>
      <c r="O76" s="10" t="e">
        <f>SUM(#REF!)</f>
        <v>#REF!</v>
      </c>
      <c r="P76" s="10" t="e">
        <f>SUM(#REF!)</f>
        <v>#REF!</v>
      </c>
      <c r="Q76" s="10" t="e">
        <f>SUM(#REF!)</f>
        <v>#REF!</v>
      </c>
      <c r="R76" s="10" t="e">
        <f>SUM(#REF!)</f>
        <v>#REF!</v>
      </c>
      <c r="S76" s="10" t="e">
        <f>SUM(#REF!)</f>
        <v>#REF!</v>
      </c>
      <c r="T76" s="10" t="e">
        <f>SUM(#REF!)</f>
        <v>#REF!</v>
      </c>
      <c r="U76" s="10" t="e">
        <f>SUM(#REF!)</f>
        <v>#REF!</v>
      </c>
      <c r="V76" s="10" t="e">
        <f>SUM(#REF!)</f>
        <v>#REF!</v>
      </c>
      <c r="W76" s="10">
        <f t="shared" ref="W76:AL76" si="69">SUM(W77:W77)</f>
        <v>5000</v>
      </c>
      <c r="X76" s="10">
        <f t="shared" si="69"/>
        <v>5000</v>
      </c>
      <c r="Y76" s="10">
        <f t="shared" si="69"/>
        <v>200</v>
      </c>
      <c r="Z76" s="10">
        <f t="shared" si="69"/>
        <v>5000</v>
      </c>
      <c r="AA76" s="10">
        <f t="shared" si="69"/>
        <v>5000</v>
      </c>
      <c r="AB76" s="10">
        <f t="shared" si="69"/>
        <v>5000</v>
      </c>
      <c r="AC76" s="10">
        <f t="shared" si="69"/>
        <v>5000</v>
      </c>
      <c r="AD76" s="10">
        <f t="shared" si="69"/>
        <v>0</v>
      </c>
      <c r="AE76" s="10">
        <f t="shared" si="69"/>
        <v>0</v>
      </c>
      <c r="AF76" s="10">
        <f t="shared" si="69"/>
        <v>5000</v>
      </c>
      <c r="AG76" s="10">
        <f t="shared" si="69"/>
        <v>19128.2</v>
      </c>
      <c r="AH76" s="10">
        <f t="shared" si="69"/>
        <v>382.56399999999996</v>
      </c>
      <c r="AI76" s="10">
        <f t="shared" si="69"/>
        <v>21193.200000000001</v>
      </c>
      <c r="AJ76" s="10">
        <f t="shared" si="69"/>
        <v>5000</v>
      </c>
      <c r="AK76" s="10">
        <f t="shared" si="69"/>
        <v>0</v>
      </c>
      <c r="AL76" s="10">
        <f t="shared" si="69"/>
        <v>0</v>
      </c>
      <c r="AM76" s="22"/>
      <c r="AN76" s="255"/>
    </row>
    <row r="77" spans="1:40" ht="12" hidden="1" customHeight="1">
      <c r="A77" s="8"/>
      <c r="B77" s="12"/>
      <c r="C77" s="9"/>
      <c r="D77" s="9"/>
      <c r="E77" s="9"/>
      <c r="F77" s="9"/>
      <c r="G77" s="34"/>
      <c r="H77" s="8"/>
      <c r="I77" s="248">
        <v>6526</v>
      </c>
      <c r="J77" s="55" t="s">
        <v>474</v>
      </c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49"/>
      <c r="V77" s="49"/>
      <c r="W77" s="48">
        <v>5000</v>
      </c>
      <c r="X77" s="48">
        <v>5000</v>
      </c>
      <c r="Y77" s="48">
        <v>200</v>
      </c>
      <c r="Z77" s="48">
        <v>5000</v>
      </c>
      <c r="AA77" s="118">
        <v>5000</v>
      </c>
      <c r="AB77" s="118">
        <v>5000</v>
      </c>
      <c r="AC77" s="118">
        <v>5000</v>
      </c>
      <c r="AD77" s="118"/>
      <c r="AE77" s="118"/>
      <c r="AF77" s="118">
        <f t="shared" ref="AF77:AF80" si="70">SUM(AC77+AD77-AE77)</f>
        <v>5000</v>
      </c>
      <c r="AG77" s="22">
        <v>19128.2</v>
      </c>
      <c r="AH77" s="22">
        <f t="shared" si="63"/>
        <v>382.56399999999996</v>
      </c>
      <c r="AI77" s="22">
        <v>21193.200000000001</v>
      </c>
      <c r="AJ77" s="22">
        <v>5000</v>
      </c>
      <c r="AK77" s="22"/>
      <c r="AL77" s="22"/>
      <c r="AM77" s="22"/>
      <c r="AN77" s="255"/>
    </row>
    <row r="78" spans="1:40">
      <c r="A78" s="8"/>
      <c r="B78" s="9"/>
      <c r="C78" s="12" t="s">
        <v>89</v>
      </c>
      <c r="D78" s="9"/>
      <c r="E78" s="9"/>
      <c r="F78" s="9"/>
      <c r="G78" s="34"/>
      <c r="H78" s="251" t="s">
        <v>559</v>
      </c>
      <c r="I78" s="248">
        <v>653</v>
      </c>
      <c r="J78" s="9" t="s">
        <v>65</v>
      </c>
      <c r="K78" s="10">
        <f t="shared" ref="K78:AB78" si="71">SUM(K79:K80)</f>
        <v>147440.23000000001</v>
      </c>
      <c r="L78" s="10">
        <f t="shared" si="71"/>
        <v>230000</v>
      </c>
      <c r="M78" s="10">
        <f t="shared" si="71"/>
        <v>230000</v>
      </c>
      <c r="N78" s="10">
        <f t="shared" si="71"/>
        <v>105000</v>
      </c>
      <c r="O78" s="10">
        <f t="shared" si="71"/>
        <v>105000</v>
      </c>
      <c r="P78" s="10">
        <f t="shared" si="71"/>
        <v>105000</v>
      </c>
      <c r="Q78" s="10">
        <f t="shared" si="71"/>
        <v>43252.26</v>
      </c>
      <c r="R78" s="10">
        <f t="shared" si="71"/>
        <v>105000</v>
      </c>
      <c r="S78" s="10">
        <f t="shared" si="71"/>
        <v>46478.94</v>
      </c>
      <c r="T78" s="10">
        <f t="shared" si="71"/>
        <v>0</v>
      </c>
      <c r="U78" s="10">
        <f t="shared" si="71"/>
        <v>200</v>
      </c>
      <c r="V78" s="10">
        <f t="shared" si="71"/>
        <v>105000</v>
      </c>
      <c r="W78" s="10">
        <f t="shared" si="71"/>
        <v>110000</v>
      </c>
      <c r="X78" s="10">
        <f t="shared" si="71"/>
        <v>110000</v>
      </c>
      <c r="Y78" s="10">
        <f t="shared" si="71"/>
        <v>44945.279999999999</v>
      </c>
      <c r="Z78" s="10">
        <f t="shared" ref="Z78" si="72">SUM(Z79:Z80)</f>
        <v>110000</v>
      </c>
      <c r="AA78" s="10">
        <f t="shared" si="71"/>
        <v>130000</v>
      </c>
      <c r="AB78" s="10">
        <f t="shared" si="71"/>
        <v>130000</v>
      </c>
      <c r="AC78" s="10">
        <f t="shared" ref="AC78:AL78" si="73">SUM(AC79:AC80)</f>
        <v>130000</v>
      </c>
      <c r="AD78" s="10">
        <f t="shared" si="73"/>
        <v>0</v>
      </c>
      <c r="AE78" s="10">
        <f t="shared" si="73"/>
        <v>0</v>
      </c>
      <c r="AF78" s="10">
        <f t="shared" si="73"/>
        <v>130000</v>
      </c>
      <c r="AG78" s="10">
        <f t="shared" si="73"/>
        <v>79489.34</v>
      </c>
      <c r="AH78" s="10">
        <f t="shared" si="73"/>
        <v>66.24111666666667</v>
      </c>
      <c r="AI78" s="10">
        <f t="shared" si="73"/>
        <v>104920.76</v>
      </c>
      <c r="AJ78" s="10">
        <f t="shared" si="73"/>
        <v>133000</v>
      </c>
      <c r="AK78" s="10">
        <f t="shared" si="73"/>
        <v>37342.839999999997</v>
      </c>
      <c r="AL78" s="10">
        <f t="shared" si="73"/>
        <v>123000</v>
      </c>
      <c r="AM78" s="22"/>
      <c r="AN78" s="255"/>
    </row>
    <row r="79" spans="1:40" hidden="1">
      <c r="A79" s="8"/>
      <c r="B79" s="9"/>
      <c r="C79" s="9"/>
      <c r="D79" s="9"/>
      <c r="E79" s="9"/>
      <c r="F79" s="9"/>
      <c r="G79" s="34"/>
      <c r="H79" s="8"/>
      <c r="I79" s="248">
        <v>65311</v>
      </c>
      <c r="J79" s="9" t="s">
        <v>62</v>
      </c>
      <c r="K79" s="10">
        <v>57802.879999999997</v>
      </c>
      <c r="L79" s="10">
        <v>30000</v>
      </c>
      <c r="M79" s="22">
        <v>30000</v>
      </c>
      <c r="N79" s="22">
        <v>5000</v>
      </c>
      <c r="O79" s="22">
        <v>5000</v>
      </c>
      <c r="P79" s="22">
        <v>5000</v>
      </c>
      <c r="Q79" s="22">
        <v>474.5</v>
      </c>
      <c r="R79" s="22">
        <v>5000</v>
      </c>
      <c r="S79" s="22">
        <v>973.86</v>
      </c>
      <c r="T79" s="22"/>
      <c r="U79" s="49">
        <f t="shared" si="11"/>
        <v>100</v>
      </c>
      <c r="V79" s="49">
        <v>5000</v>
      </c>
      <c r="W79" s="22">
        <v>10000</v>
      </c>
      <c r="X79" s="22">
        <v>10000</v>
      </c>
      <c r="Y79" s="22">
        <v>2637.19</v>
      </c>
      <c r="Z79" s="22">
        <v>10000</v>
      </c>
      <c r="AA79" s="118">
        <v>10000</v>
      </c>
      <c r="AB79" s="118">
        <v>3000</v>
      </c>
      <c r="AC79" s="118">
        <v>3000</v>
      </c>
      <c r="AD79" s="118"/>
      <c r="AE79" s="118"/>
      <c r="AF79" s="118">
        <f t="shared" si="70"/>
        <v>3000</v>
      </c>
      <c r="AG79" s="22"/>
      <c r="AH79" s="22">
        <f t="shared" si="63"/>
        <v>0</v>
      </c>
      <c r="AI79" s="22"/>
      <c r="AJ79" s="22">
        <v>3000</v>
      </c>
      <c r="AK79" s="22"/>
      <c r="AL79" s="22">
        <v>3000</v>
      </c>
      <c r="AM79" s="22"/>
      <c r="AN79" s="255"/>
    </row>
    <row r="80" spans="1:40" hidden="1">
      <c r="A80" s="8"/>
      <c r="B80" s="9"/>
      <c r="C80" s="9"/>
      <c r="D80" s="9"/>
      <c r="E80" s="9"/>
      <c r="F80" s="9"/>
      <c r="G80" s="34"/>
      <c r="H80" s="8"/>
      <c r="I80" s="248">
        <v>65321</v>
      </c>
      <c r="J80" s="9" t="s">
        <v>63</v>
      </c>
      <c r="K80" s="10">
        <v>89637.35</v>
      </c>
      <c r="L80" s="10">
        <v>200000</v>
      </c>
      <c r="M80" s="22">
        <v>200000</v>
      </c>
      <c r="N80" s="22">
        <v>100000</v>
      </c>
      <c r="O80" s="22">
        <v>100000</v>
      </c>
      <c r="P80" s="22">
        <v>100000</v>
      </c>
      <c r="Q80" s="22">
        <v>42777.760000000002</v>
      </c>
      <c r="R80" s="22">
        <v>100000</v>
      </c>
      <c r="S80" s="22">
        <v>45505.08</v>
      </c>
      <c r="T80" s="22"/>
      <c r="U80" s="49">
        <f t="shared" si="11"/>
        <v>100</v>
      </c>
      <c r="V80" s="49">
        <v>100000</v>
      </c>
      <c r="W80" s="22">
        <v>100000</v>
      </c>
      <c r="X80" s="22">
        <v>100000</v>
      </c>
      <c r="Y80" s="22">
        <v>42308.09</v>
      </c>
      <c r="Z80" s="22">
        <v>100000</v>
      </c>
      <c r="AA80" s="118">
        <v>120000</v>
      </c>
      <c r="AB80" s="118">
        <v>127000</v>
      </c>
      <c r="AC80" s="118">
        <v>127000</v>
      </c>
      <c r="AD80" s="118"/>
      <c r="AE80" s="118"/>
      <c r="AF80" s="118">
        <f t="shared" si="70"/>
        <v>127000</v>
      </c>
      <c r="AG80" s="22">
        <v>79489.34</v>
      </c>
      <c r="AH80" s="22">
        <f t="shared" si="63"/>
        <v>66.24111666666667</v>
      </c>
      <c r="AI80" s="22">
        <v>104920.76</v>
      </c>
      <c r="AJ80" s="22">
        <v>130000</v>
      </c>
      <c r="AK80" s="22">
        <v>37342.839999999997</v>
      </c>
      <c r="AL80" s="22">
        <v>120000</v>
      </c>
      <c r="AM80" s="22"/>
      <c r="AN80" s="255"/>
    </row>
    <row r="81" spans="8:40" ht="13.5" thickBot="1">
      <c r="H81" s="297" t="s">
        <v>495</v>
      </c>
      <c r="I81" s="298"/>
      <c r="J81" s="294" t="s">
        <v>483</v>
      </c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295"/>
      <c r="V81" s="295"/>
      <c r="W81" s="47"/>
      <c r="X81" s="47"/>
      <c r="Y81" s="47"/>
      <c r="Z81" s="47"/>
      <c r="AA81" s="296"/>
      <c r="AB81" s="296"/>
      <c r="AC81" s="296"/>
      <c r="AD81" s="296"/>
      <c r="AE81" s="296"/>
      <c r="AF81" s="296"/>
      <c r="AG81" s="47"/>
      <c r="AH81" s="47"/>
      <c r="AI81" s="47"/>
      <c r="AJ81" s="47">
        <v>1000000</v>
      </c>
      <c r="AK81" s="47">
        <v>100000</v>
      </c>
      <c r="AL81" s="47">
        <v>500000</v>
      </c>
      <c r="AM81" s="47"/>
      <c r="AN81" s="259"/>
    </row>
    <row r="94" spans="8:40">
      <c r="AI94" s="6">
        <v>18000</v>
      </c>
    </row>
    <row r="104" spans="35:35">
      <c r="AI104" s="6">
        <v>40000</v>
      </c>
    </row>
    <row r="121" spans="35:35">
      <c r="AI121" s="6">
        <v>0</v>
      </c>
    </row>
    <row r="122" spans="35:35">
      <c r="AI122" s="6">
        <v>0</v>
      </c>
    </row>
    <row r="123" spans="35:35">
      <c r="AI123" s="6">
        <v>30000</v>
      </c>
    </row>
    <row r="124" spans="35:35">
      <c r="AI124" s="6">
        <v>32000</v>
      </c>
    </row>
    <row r="164" spans="35:35">
      <c r="AI164" s="6">
        <v>0</v>
      </c>
    </row>
    <row r="189" spans="35:35">
      <c r="AI189" s="6">
        <v>0</v>
      </c>
    </row>
    <row r="204" spans="35:35">
      <c r="AI204" s="6">
        <v>200000</v>
      </c>
    </row>
    <row r="283" spans="35:35">
      <c r="AI283" s="6">
        <v>0</v>
      </c>
    </row>
    <row r="306" spans="35:35">
      <c r="AI306" s="6">
        <v>250000</v>
      </c>
    </row>
    <row r="313" spans="35:35">
      <c r="AI313" s="6">
        <v>720000</v>
      </c>
    </row>
    <row r="318" spans="35:35">
      <c r="AI318" s="6">
        <v>120000</v>
      </c>
    </row>
    <row r="335" spans="35:35">
      <c r="AI335" s="6">
        <v>0</v>
      </c>
    </row>
    <row r="338" spans="35:35">
      <c r="AI338" s="6">
        <v>0</v>
      </c>
    </row>
    <row r="339" spans="35:35">
      <c r="AI339" s="6">
        <v>0</v>
      </c>
    </row>
    <row r="340" spans="35:35">
      <c r="AI340" s="6">
        <v>0</v>
      </c>
    </row>
    <row r="341" spans="35:35">
      <c r="AI341" s="6">
        <v>0</v>
      </c>
    </row>
    <row r="342" spans="35:35">
      <c r="AI342" s="6">
        <v>0</v>
      </c>
    </row>
    <row r="343" spans="35:35">
      <c r="AI343" s="6">
        <v>0</v>
      </c>
    </row>
    <row r="344" spans="35:35">
      <c r="AI344" s="6">
        <v>0</v>
      </c>
    </row>
  </sheetData>
  <phoneticPr fontId="0" type="noConversion"/>
  <pageMargins left="0.74803149606299213" right="0.55118110236220474" top="0.98425196850393704" bottom="0.98425196850393704" header="0.51181102362204722" footer="0.51181102362204722"/>
  <pageSetup paperSize="9" fitToHeight="0" orientation="landscape" verticalDpi="300" r:id="rId1"/>
  <headerFooter alignWithMargins="0">
    <oddHeader>&amp;A</oddHeader>
    <oddFooter>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72"/>
  <sheetViews>
    <sheetView topLeftCell="A146" zoomScaleSheetLayoutView="130" workbookViewId="0">
      <selection activeCell="J201" sqref="J201"/>
    </sheetView>
  </sheetViews>
  <sheetFormatPr defaultRowHeight="12.75"/>
  <cols>
    <col min="1" max="1" width="7.5703125" customWidth="1"/>
    <col min="2" max="2" width="4.140625" customWidth="1"/>
    <col min="3" max="8" width="0" hidden="1" customWidth="1"/>
    <col min="9" max="9" width="7.28515625" customWidth="1"/>
    <col min="10" max="10" width="38.7109375" customWidth="1"/>
    <col min="11" max="24" width="0" hidden="1" customWidth="1"/>
    <col min="25" max="25" width="13.42578125" hidden="1" customWidth="1"/>
    <col min="26" max="26" width="11.85546875" hidden="1" customWidth="1"/>
    <col min="27" max="27" width="11.7109375" hidden="1" customWidth="1"/>
    <col min="28" max="28" width="11.5703125" hidden="1" customWidth="1"/>
    <col min="29" max="30" width="10.7109375" hidden="1" customWidth="1"/>
    <col min="31" max="32" width="12.28515625" hidden="1" customWidth="1"/>
    <col min="33" max="33" width="13.140625" hidden="1" customWidth="1"/>
    <col min="34" max="34" width="13.85546875" style="82" hidden="1" customWidth="1"/>
    <col min="35" max="35" width="15.42578125" style="82" customWidth="1"/>
    <col min="36" max="36" width="14.28515625" style="6" hidden="1" customWidth="1"/>
    <col min="37" max="37" width="13.5703125" style="82" customWidth="1"/>
    <col min="38" max="38" width="12.7109375" style="82" customWidth="1"/>
    <col min="39" max="39" width="12.7109375" style="82" bestFit="1" customWidth="1"/>
  </cols>
  <sheetData>
    <row r="1" spans="1:39">
      <c r="A1" s="121" t="s">
        <v>260</v>
      </c>
      <c r="B1" s="122"/>
      <c r="C1" s="122"/>
      <c r="D1" s="122"/>
      <c r="E1" s="122"/>
      <c r="F1" s="122"/>
      <c r="G1" s="122"/>
      <c r="H1" s="122"/>
      <c r="I1" s="121"/>
      <c r="J1" s="123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124"/>
      <c r="W1" s="124"/>
      <c r="X1" s="82"/>
      <c r="Y1" s="82"/>
      <c r="Z1" s="82"/>
      <c r="AA1" s="82"/>
      <c r="AB1" s="82"/>
      <c r="AC1" s="82"/>
      <c r="AD1" s="82"/>
      <c r="AE1" s="82"/>
      <c r="AF1" s="82"/>
      <c r="AG1" s="229"/>
    </row>
    <row r="2" spans="1:39">
      <c r="A2" s="121" t="s">
        <v>225</v>
      </c>
      <c r="B2" s="122"/>
      <c r="C2" s="122"/>
      <c r="D2" s="122"/>
      <c r="E2" s="122"/>
      <c r="F2" s="122"/>
      <c r="G2" s="122"/>
      <c r="H2" s="122"/>
      <c r="I2" s="121"/>
      <c r="J2" s="123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124"/>
      <c r="W2" s="124"/>
      <c r="X2" s="82"/>
      <c r="Y2" s="82"/>
      <c r="Z2" s="82"/>
      <c r="AA2" s="82"/>
      <c r="AB2" s="82"/>
      <c r="AC2" s="82"/>
      <c r="AD2" s="82"/>
      <c r="AE2" s="82"/>
      <c r="AF2" s="82"/>
      <c r="AG2" s="229"/>
    </row>
    <row r="3" spans="1:39" ht="13.5" thickBot="1">
      <c r="A3" s="123"/>
      <c r="B3" s="122"/>
      <c r="C3" s="122"/>
      <c r="D3" s="122"/>
      <c r="E3" s="122"/>
      <c r="F3" s="122"/>
      <c r="G3" s="122"/>
      <c r="H3" s="122"/>
      <c r="I3" s="125"/>
      <c r="J3" s="123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124"/>
      <c r="W3" s="124"/>
      <c r="X3" s="82"/>
      <c r="Y3" s="82"/>
      <c r="Z3" s="82"/>
      <c r="AA3" s="82"/>
      <c r="AB3" s="82"/>
      <c r="AC3" s="82"/>
      <c r="AD3" s="82"/>
      <c r="AE3" s="82"/>
      <c r="AF3" s="82"/>
      <c r="AG3" s="229"/>
    </row>
    <row r="4" spans="1:39" ht="26.25" thickBot="1">
      <c r="A4" s="345" t="s">
        <v>151</v>
      </c>
      <c r="B4" s="346" t="s">
        <v>459</v>
      </c>
      <c r="C4" s="347">
        <v>2</v>
      </c>
      <c r="D4" s="347">
        <v>3</v>
      </c>
      <c r="E4" s="347">
        <v>4</v>
      </c>
      <c r="F4" s="347">
        <v>5</v>
      </c>
      <c r="G4" s="347">
        <v>6</v>
      </c>
      <c r="H4" s="347">
        <v>7</v>
      </c>
      <c r="I4" s="348" t="s">
        <v>25</v>
      </c>
      <c r="J4" s="348" t="s">
        <v>26</v>
      </c>
      <c r="K4" s="349" t="s">
        <v>98</v>
      </c>
      <c r="L4" s="349" t="s">
        <v>144</v>
      </c>
      <c r="M4" s="350" t="s">
        <v>226</v>
      </c>
      <c r="N4" s="349" t="s">
        <v>147</v>
      </c>
      <c r="O4" s="349" t="s">
        <v>261</v>
      </c>
      <c r="P4" s="349" t="s">
        <v>254</v>
      </c>
      <c r="Q4" s="349" t="s">
        <v>280</v>
      </c>
      <c r="R4" s="349" t="s">
        <v>276</v>
      </c>
      <c r="S4" s="349" t="s">
        <v>255</v>
      </c>
      <c r="T4" s="349" t="s">
        <v>276</v>
      </c>
      <c r="U4" s="349" t="s">
        <v>281</v>
      </c>
      <c r="V4" s="351" t="s">
        <v>285</v>
      </c>
      <c r="W4" s="351" t="s">
        <v>256</v>
      </c>
      <c r="X4" s="352" t="s">
        <v>281</v>
      </c>
      <c r="Y4" s="352" t="s">
        <v>299</v>
      </c>
      <c r="Z4" s="352" t="s">
        <v>299</v>
      </c>
      <c r="AA4" s="352" t="s">
        <v>360</v>
      </c>
      <c r="AB4" s="352" t="s">
        <v>346</v>
      </c>
      <c r="AC4" s="352" t="s">
        <v>435</v>
      </c>
      <c r="AD4" s="352"/>
      <c r="AE4" s="284" t="s">
        <v>450</v>
      </c>
      <c r="AF4" s="284" t="s">
        <v>448</v>
      </c>
      <c r="AG4" s="285" t="s">
        <v>489</v>
      </c>
      <c r="AH4" s="352" t="s">
        <v>472</v>
      </c>
      <c r="AI4" s="352" t="s">
        <v>480</v>
      </c>
      <c r="AJ4" s="352" t="s">
        <v>276</v>
      </c>
      <c r="AK4" s="352" t="s">
        <v>375</v>
      </c>
      <c r="AL4" s="352" t="s">
        <v>506</v>
      </c>
      <c r="AM4" s="353" t="s">
        <v>507</v>
      </c>
    </row>
    <row r="5" spans="1:39">
      <c r="A5" s="363"/>
      <c r="B5" s="364"/>
      <c r="C5" s="364"/>
      <c r="D5" s="364"/>
      <c r="E5" s="364"/>
      <c r="F5" s="364"/>
      <c r="G5" s="364"/>
      <c r="H5" s="364"/>
      <c r="I5" s="365" t="s">
        <v>27</v>
      </c>
      <c r="J5" s="366"/>
      <c r="K5" s="367" t="e">
        <f t="shared" ref="K5:Z5" si="0">SUM(K6)</f>
        <v>#REF!</v>
      </c>
      <c r="L5" s="367" t="e">
        <f t="shared" si="0"/>
        <v>#REF!</v>
      </c>
      <c r="M5" s="367" t="e">
        <f t="shared" si="0"/>
        <v>#REF!</v>
      </c>
      <c r="N5" s="367" t="e">
        <f t="shared" si="0"/>
        <v>#REF!</v>
      </c>
      <c r="O5" s="367" t="e">
        <f t="shared" si="0"/>
        <v>#REF!</v>
      </c>
      <c r="P5" s="367" t="e">
        <f t="shared" si="0"/>
        <v>#REF!</v>
      </c>
      <c r="Q5" s="367" t="e">
        <f t="shared" si="0"/>
        <v>#REF!</v>
      </c>
      <c r="R5" s="367" t="e">
        <f t="shared" si="0"/>
        <v>#REF!</v>
      </c>
      <c r="S5" s="367" t="e">
        <f t="shared" si="0"/>
        <v>#REF!</v>
      </c>
      <c r="T5" s="367" t="e">
        <f t="shared" si="0"/>
        <v>#REF!</v>
      </c>
      <c r="U5" s="367" t="e">
        <f t="shared" si="0"/>
        <v>#REF!</v>
      </c>
      <c r="V5" s="367" t="e">
        <f t="shared" si="0"/>
        <v>#DIV/0!</v>
      </c>
      <c r="W5" s="367" t="e">
        <f t="shared" si="0"/>
        <v>#REF!</v>
      </c>
      <c r="X5" s="367" t="e">
        <f t="shared" si="0"/>
        <v>#REF!</v>
      </c>
      <c r="Y5" s="367" t="e">
        <f t="shared" si="0"/>
        <v>#REF!</v>
      </c>
      <c r="Z5" s="367">
        <f t="shared" si="0"/>
        <v>7902104</v>
      </c>
      <c r="AA5" s="367">
        <f>SUM(AA6)</f>
        <v>5176000</v>
      </c>
      <c r="AB5" s="367">
        <f t="shared" ref="AB5" si="1">SUM(AB6)</f>
        <v>2195916.8599999994</v>
      </c>
      <c r="AC5" s="367">
        <f>SUM(AC6)</f>
        <v>7055500</v>
      </c>
      <c r="AD5" s="367">
        <f>SUM(AD6)</f>
        <v>7318000</v>
      </c>
      <c r="AE5" s="367">
        <f t="shared" ref="AE5:AM5" si="2">SUM(AE6)</f>
        <v>0</v>
      </c>
      <c r="AF5" s="367">
        <f t="shared" si="2"/>
        <v>0</v>
      </c>
      <c r="AG5" s="367">
        <f t="shared" si="2"/>
        <v>7376000</v>
      </c>
      <c r="AH5" s="367">
        <f t="shared" si="2"/>
        <v>3735369.4400000004</v>
      </c>
      <c r="AI5" s="367">
        <f t="shared" si="2"/>
        <v>7653500</v>
      </c>
      <c r="AJ5" s="367">
        <f t="shared" si="2"/>
        <v>2074997.9</v>
      </c>
      <c r="AK5" s="367">
        <f t="shared" si="2"/>
        <v>13535500</v>
      </c>
      <c r="AL5" s="367">
        <f t="shared" si="2"/>
        <v>10090000</v>
      </c>
      <c r="AM5" s="368">
        <f t="shared" si="2"/>
        <v>10232000</v>
      </c>
    </row>
    <row r="6" spans="1:39">
      <c r="A6" s="149"/>
      <c r="B6" s="150"/>
      <c r="C6" s="150"/>
      <c r="D6" s="150"/>
      <c r="E6" s="150"/>
      <c r="F6" s="150"/>
      <c r="G6" s="150"/>
      <c r="H6" s="150"/>
      <c r="I6" s="151" t="s">
        <v>28</v>
      </c>
      <c r="J6" s="152" t="s">
        <v>162</v>
      </c>
      <c r="K6" s="153" t="e">
        <f>SUM(K7+#REF!+K24)</f>
        <v>#REF!</v>
      </c>
      <c r="L6" s="153" t="e">
        <f>SUM(L7+#REF!+L24)</f>
        <v>#REF!</v>
      </c>
      <c r="M6" s="153" t="e">
        <f>SUM(M7+#REF!+M24)</f>
        <v>#REF!</v>
      </c>
      <c r="N6" s="153" t="e">
        <f t="shared" ref="N6:X6" si="3">SUM(N7+N24)</f>
        <v>#REF!</v>
      </c>
      <c r="O6" s="153" t="e">
        <f t="shared" si="3"/>
        <v>#REF!</v>
      </c>
      <c r="P6" s="153" t="e">
        <f t="shared" si="3"/>
        <v>#REF!</v>
      </c>
      <c r="Q6" s="153" t="e">
        <f t="shared" si="3"/>
        <v>#REF!</v>
      </c>
      <c r="R6" s="153" t="e">
        <f t="shared" si="3"/>
        <v>#REF!</v>
      </c>
      <c r="S6" s="153" t="e">
        <f t="shared" si="3"/>
        <v>#REF!</v>
      </c>
      <c r="T6" s="153" t="e">
        <f t="shared" si="3"/>
        <v>#REF!</v>
      </c>
      <c r="U6" s="153" t="e">
        <f t="shared" si="3"/>
        <v>#REF!</v>
      </c>
      <c r="V6" s="153" t="e">
        <f t="shared" si="3"/>
        <v>#DIV/0!</v>
      </c>
      <c r="W6" s="153" t="e">
        <f t="shared" si="3"/>
        <v>#REF!</v>
      </c>
      <c r="X6" s="153" t="e">
        <f t="shared" si="3"/>
        <v>#REF!</v>
      </c>
      <c r="Y6" s="153" t="e">
        <f>SUM(Y7+Y24)</f>
        <v>#REF!</v>
      </c>
      <c r="Z6" s="153">
        <f>SUM(Z7+Z24)</f>
        <v>7902104</v>
      </c>
      <c r="AA6" s="153">
        <f>SUM(AA7+AA24)</f>
        <v>5176000</v>
      </c>
      <c r="AB6" s="153">
        <f t="shared" ref="AB6" si="4">SUM(AB7+AB24)</f>
        <v>2195916.8599999994</v>
      </c>
      <c r="AC6" s="153">
        <f>SUM(AC7+AC24)</f>
        <v>7055500</v>
      </c>
      <c r="AD6" s="153">
        <f>SUM(AD7+AD24)</f>
        <v>7318000</v>
      </c>
      <c r="AE6" s="153">
        <f t="shared" ref="AE6:AH6" si="5">SUM(AE7+AE24)</f>
        <v>0</v>
      </c>
      <c r="AF6" s="153">
        <f t="shared" si="5"/>
        <v>0</v>
      </c>
      <c r="AG6" s="153">
        <f t="shared" si="5"/>
        <v>7376000</v>
      </c>
      <c r="AH6" s="153">
        <f t="shared" si="5"/>
        <v>3735369.4400000004</v>
      </c>
      <c r="AI6" s="153">
        <f>SUM(AI7+AI24)</f>
        <v>7653500</v>
      </c>
      <c r="AJ6" s="153">
        <f>SUM(AJ7+AJ24)</f>
        <v>2074997.9</v>
      </c>
      <c r="AK6" s="153">
        <f t="shared" ref="AK6:AM6" si="6">SUM(AK7+AK24)</f>
        <v>13535500</v>
      </c>
      <c r="AL6" s="153">
        <f t="shared" si="6"/>
        <v>10090000</v>
      </c>
      <c r="AM6" s="231">
        <f t="shared" si="6"/>
        <v>10232000</v>
      </c>
    </row>
    <row r="7" spans="1:39">
      <c r="A7" s="154"/>
      <c r="B7" s="155"/>
      <c r="C7" s="155"/>
      <c r="D7" s="155"/>
      <c r="E7" s="155"/>
      <c r="F7" s="155"/>
      <c r="G7" s="155"/>
      <c r="H7" s="155"/>
      <c r="I7" s="156" t="s">
        <v>152</v>
      </c>
      <c r="J7" s="157" t="s">
        <v>153</v>
      </c>
      <c r="K7" s="158" t="e">
        <f t="shared" ref="K7:AM7" si="7">SUM(K8)</f>
        <v>#REF!</v>
      </c>
      <c r="L7" s="158" t="e">
        <f t="shared" si="7"/>
        <v>#REF!</v>
      </c>
      <c r="M7" s="158" t="e">
        <f t="shared" si="7"/>
        <v>#REF!</v>
      </c>
      <c r="N7" s="158">
        <f t="shared" si="7"/>
        <v>128000</v>
      </c>
      <c r="O7" s="158">
        <f t="shared" si="7"/>
        <v>128000</v>
      </c>
      <c r="P7" s="158">
        <f t="shared" si="7"/>
        <v>128000</v>
      </c>
      <c r="Q7" s="158">
        <f t="shared" si="7"/>
        <v>128000</v>
      </c>
      <c r="R7" s="158">
        <f t="shared" si="7"/>
        <v>67838.38</v>
      </c>
      <c r="S7" s="158">
        <f t="shared" si="7"/>
        <v>135000</v>
      </c>
      <c r="T7" s="158">
        <f t="shared" si="7"/>
        <v>46004.140000000007</v>
      </c>
      <c r="U7" s="158">
        <f t="shared" si="7"/>
        <v>0</v>
      </c>
      <c r="V7" s="158">
        <f t="shared" si="7"/>
        <v>946.66666666666674</v>
      </c>
      <c r="W7" s="158">
        <f t="shared" si="7"/>
        <v>220000</v>
      </c>
      <c r="X7" s="158">
        <f t="shared" si="7"/>
        <v>160000</v>
      </c>
      <c r="Y7" s="158">
        <f t="shared" si="7"/>
        <v>210000</v>
      </c>
      <c r="Z7" s="158">
        <f t="shared" si="7"/>
        <v>193000</v>
      </c>
      <c r="AA7" s="158">
        <f t="shared" si="7"/>
        <v>160000</v>
      </c>
      <c r="AB7" s="158">
        <f t="shared" si="7"/>
        <v>78432.05</v>
      </c>
      <c r="AC7" s="158">
        <f t="shared" si="7"/>
        <v>160000</v>
      </c>
      <c r="AD7" s="158">
        <f t="shared" si="7"/>
        <v>150000</v>
      </c>
      <c r="AE7" s="158">
        <f t="shared" si="7"/>
        <v>0</v>
      </c>
      <c r="AF7" s="158">
        <f t="shared" si="7"/>
        <v>0</v>
      </c>
      <c r="AG7" s="158">
        <f t="shared" si="7"/>
        <v>150000</v>
      </c>
      <c r="AH7" s="158">
        <f t="shared" si="7"/>
        <v>99202.66</v>
      </c>
      <c r="AI7" s="158">
        <f t="shared" si="7"/>
        <v>260000</v>
      </c>
      <c r="AJ7" s="158">
        <f t="shared" si="7"/>
        <v>83193.960000000006</v>
      </c>
      <c r="AK7" s="158">
        <f t="shared" si="7"/>
        <v>130000</v>
      </c>
      <c r="AL7" s="158">
        <f t="shared" si="7"/>
        <v>130000</v>
      </c>
      <c r="AM7" s="232">
        <f t="shared" si="7"/>
        <v>138000</v>
      </c>
    </row>
    <row r="8" spans="1:39">
      <c r="A8" s="159" t="s">
        <v>156</v>
      </c>
      <c r="B8" s="160"/>
      <c r="C8" s="155"/>
      <c r="D8" s="160"/>
      <c r="E8" s="155"/>
      <c r="F8" s="155"/>
      <c r="G8" s="155"/>
      <c r="H8" s="155"/>
      <c r="I8" s="156" t="s">
        <v>80</v>
      </c>
      <c r="J8" s="157"/>
      <c r="K8" s="158" t="e">
        <f t="shared" ref="K8:X8" si="8">SUM(K9+K18)</f>
        <v>#REF!</v>
      </c>
      <c r="L8" s="158" t="e">
        <f t="shared" si="8"/>
        <v>#REF!</v>
      </c>
      <c r="M8" s="158" t="e">
        <f t="shared" si="8"/>
        <v>#REF!</v>
      </c>
      <c r="N8" s="158">
        <f t="shared" si="8"/>
        <v>128000</v>
      </c>
      <c r="O8" s="158">
        <f>SUM(O9+O18)</f>
        <v>128000</v>
      </c>
      <c r="P8" s="158">
        <f t="shared" si="8"/>
        <v>128000</v>
      </c>
      <c r="Q8" s="158">
        <f>SUM(Q9+Q18)</f>
        <v>128000</v>
      </c>
      <c r="R8" s="158">
        <f t="shared" si="8"/>
        <v>67838.38</v>
      </c>
      <c r="S8" s="158">
        <f t="shared" si="8"/>
        <v>135000</v>
      </c>
      <c r="T8" s="158">
        <f t="shared" si="8"/>
        <v>46004.140000000007</v>
      </c>
      <c r="U8" s="158">
        <f t="shared" si="8"/>
        <v>0</v>
      </c>
      <c r="V8" s="158">
        <f t="shared" si="8"/>
        <v>946.66666666666674</v>
      </c>
      <c r="W8" s="158">
        <f t="shared" si="8"/>
        <v>220000</v>
      </c>
      <c r="X8" s="158">
        <f t="shared" si="8"/>
        <v>160000</v>
      </c>
      <c r="Y8" s="158">
        <f>SUM(Y9+Y18)</f>
        <v>210000</v>
      </c>
      <c r="Z8" s="158">
        <f>SUM(Z9+Z18)</f>
        <v>193000</v>
      </c>
      <c r="AA8" s="158">
        <f>SUM(AA9+AA18)</f>
        <v>160000</v>
      </c>
      <c r="AB8" s="158">
        <f t="shared" ref="AB8" si="9">SUM(AB9+AB18)</f>
        <v>78432.05</v>
      </c>
      <c r="AC8" s="158">
        <f>SUM(AC9+AC18)</f>
        <v>160000</v>
      </c>
      <c r="AD8" s="158">
        <f>SUM(AD9+AD18)</f>
        <v>150000</v>
      </c>
      <c r="AE8" s="158">
        <f t="shared" ref="AE8:AH8" si="10">SUM(AE9+AE18)</f>
        <v>0</v>
      </c>
      <c r="AF8" s="158">
        <f t="shared" si="10"/>
        <v>0</v>
      </c>
      <c r="AG8" s="158">
        <f t="shared" si="10"/>
        <v>150000</v>
      </c>
      <c r="AH8" s="158">
        <f t="shared" si="10"/>
        <v>99202.66</v>
      </c>
      <c r="AI8" s="158">
        <f>SUM(AI9+AI18)</f>
        <v>260000</v>
      </c>
      <c r="AJ8" s="158">
        <f>SUM(AJ9+AJ18)</f>
        <v>83193.960000000006</v>
      </c>
      <c r="AK8" s="158">
        <f t="shared" ref="AK8:AM8" si="11">SUM(AK9+AK18)</f>
        <v>130000</v>
      </c>
      <c r="AL8" s="158">
        <f t="shared" si="11"/>
        <v>130000</v>
      </c>
      <c r="AM8" s="232">
        <f t="shared" si="11"/>
        <v>138000</v>
      </c>
    </row>
    <row r="9" spans="1:39">
      <c r="A9" s="154" t="s">
        <v>157</v>
      </c>
      <c r="B9" s="161"/>
      <c r="C9" s="150"/>
      <c r="D9" s="161"/>
      <c r="E9" s="150"/>
      <c r="F9" s="150"/>
      <c r="G9" s="150"/>
      <c r="H9" s="150"/>
      <c r="I9" s="162" t="s">
        <v>29</v>
      </c>
      <c r="J9" s="163" t="s">
        <v>154</v>
      </c>
      <c r="K9" s="164" t="e">
        <f t="shared" ref="K9:AE12" si="12">SUM(K10)</f>
        <v>#REF!</v>
      </c>
      <c r="L9" s="164" t="e">
        <f t="shared" si="12"/>
        <v>#REF!</v>
      </c>
      <c r="M9" s="164" t="e">
        <f t="shared" si="12"/>
        <v>#REF!</v>
      </c>
      <c r="N9" s="164">
        <f t="shared" si="12"/>
        <v>108000</v>
      </c>
      <c r="O9" s="164">
        <f t="shared" si="12"/>
        <v>108000</v>
      </c>
      <c r="P9" s="164">
        <f t="shared" si="12"/>
        <v>108000</v>
      </c>
      <c r="Q9" s="164">
        <f t="shared" si="12"/>
        <v>108000</v>
      </c>
      <c r="R9" s="164">
        <f t="shared" si="12"/>
        <v>57838.380000000005</v>
      </c>
      <c r="S9" s="164">
        <f t="shared" si="12"/>
        <v>115000</v>
      </c>
      <c r="T9" s="164">
        <f t="shared" si="12"/>
        <v>41004.140000000007</v>
      </c>
      <c r="U9" s="164">
        <f t="shared" si="12"/>
        <v>0</v>
      </c>
      <c r="V9" s="164">
        <f t="shared" si="12"/>
        <v>846.66666666666674</v>
      </c>
      <c r="W9" s="164">
        <f t="shared" si="12"/>
        <v>200000</v>
      </c>
      <c r="X9" s="164">
        <f t="shared" si="12"/>
        <v>130000</v>
      </c>
      <c r="Y9" s="164">
        <f t="shared" si="12"/>
        <v>180000</v>
      </c>
      <c r="Z9" s="164">
        <f t="shared" si="12"/>
        <v>163000</v>
      </c>
      <c r="AA9" s="164">
        <f t="shared" si="12"/>
        <v>130000</v>
      </c>
      <c r="AB9" s="164">
        <f t="shared" si="12"/>
        <v>65932.05</v>
      </c>
      <c r="AC9" s="164">
        <f t="shared" si="12"/>
        <v>130000</v>
      </c>
      <c r="AD9" s="164">
        <f t="shared" si="12"/>
        <v>120000</v>
      </c>
      <c r="AE9" s="164">
        <f t="shared" si="12"/>
        <v>0</v>
      </c>
      <c r="AF9" s="164">
        <f t="shared" ref="AF9:AM12" si="13">SUM(AF10)</f>
        <v>0</v>
      </c>
      <c r="AG9" s="164">
        <f t="shared" si="13"/>
        <v>120000</v>
      </c>
      <c r="AH9" s="164">
        <f t="shared" si="13"/>
        <v>84202.66</v>
      </c>
      <c r="AI9" s="164">
        <f t="shared" si="13"/>
        <v>220000</v>
      </c>
      <c r="AJ9" s="164">
        <f t="shared" si="13"/>
        <v>73193.960000000006</v>
      </c>
      <c r="AK9" s="164">
        <f t="shared" si="13"/>
        <v>90000</v>
      </c>
      <c r="AL9" s="164">
        <f t="shared" si="13"/>
        <v>90000</v>
      </c>
      <c r="AM9" s="233">
        <f t="shared" si="13"/>
        <v>98000</v>
      </c>
    </row>
    <row r="10" spans="1:39">
      <c r="A10" s="154"/>
      <c r="B10" s="161"/>
      <c r="C10" s="150"/>
      <c r="D10" s="161"/>
      <c r="E10" s="150"/>
      <c r="F10" s="150"/>
      <c r="G10" s="150"/>
      <c r="H10" s="150"/>
      <c r="I10" s="162" t="s">
        <v>155</v>
      </c>
      <c r="J10" s="163"/>
      <c r="K10" s="164" t="e">
        <f t="shared" si="12"/>
        <v>#REF!</v>
      </c>
      <c r="L10" s="164" t="e">
        <f t="shared" si="12"/>
        <v>#REF!</v>
      </c>
      <c r="M10" s="164" t="e">
        <f t="shared" si="12"/>
        <v>#REF!</v>
      </c>
      <c r="N10" s="164">
        <f t="shared" si="12"/>
        <v>108000</v>
      </c>
      <c r="O10" s="164">
        <f t="shared" si="12"/>
        <v>108000</v>
      </c>
      <c r="P10" s="164">
        <f t="shared" si="12"/>
        <v>108000</v>
      </c>
      <c r="Q10" s="164">
        <f t="shared" si="12"/>
        <v>108000</v>
      </c>
      <c r="R10" s="164">
        <f t="shared" si="12"/>
        <v>57838.380000000005</v>
      </c>
      <c r="S10" s="164">
        <f t="shared" si="12"/>
        <v>115000</v>
      </c>
      <c r="T10" s="164">
        <f t="shared" si="12"/>
        <v>41004.140000000007</v>
      </c>
      <c r="U10" s="164">
        <f t="shared" si="12"/>
        <v>0</v>
      </c>
      <c r="V10" s="164">
        <f t="shared" si="12"/>
        <v>846.66666666666674</v>
      </c>
      <c r="W10" s="164">
        <f t="shared" si="12"/>
        <v>200000</v>
      </c>
      <c r="X10" s="164">
        <f t="shared" si="12"/>
        <v>130000</v>
      </c>
      <c r="Y10" s="164">
        <f t="shared" si="12"/>
        <v>180000</v>
      </c>
      <c r="Z10" s="164">
        <f t="shared" si="12"/>
        <v>163000</v>
      </c>
      <c r="AA10" s="164">
        <f t="shared" si="12"/>
        <v>130000</v>
      </c>
      <c r="AB10" s="164">
        <f t="shared" si="12"/>
        <v>65932.05</v>
      </c>
      <c r="AC10" s="164">
        <f t="shared" si="12"/>
        <v>130000</v>
      </c>
      <c r="AD10" s="164">
        <f t="shared" si="12"/>
        <v>120000</v>
      </c>
      <c r="AE10" s="164">
        <f t="shared" si="12"/>
        <v>0</v>
      </c>
      <c r="AF10" s="164">
        <f t="shared" si="13"/>
        <v>0</v>
      </c>
      <c r="AG10" s="164">
        <f t="shared" si="13"/>
        <v>120000</v>
      </c>
      <c r="AH10" s="164">
        <f t="shared" si="13"/>
        <v>84202.66</v>
      </c>
      <c r="AI10" s="164">
        <f t="shared" si="13"/>
        <v>220000</v>
      </c>
      <c r="AJ10" s="164">
        <f t="shared" si="13"/>
        <v>73193.960000000006</v>
      </c>
      <c r="AK10" s="164">
        <f t="shared" si="13"/>
        <v>90000</v>
      </c>
      <c r="AL10" s="164">
        <f t="shared" si="13"/>
        <v>90000</v>
      </c>
      <c r="AM10" s="233">
        <f t="shared" si="13"/>
        <v>98000</v>
      </c>
    </row>
    <row r="11" spans="1:39">
      <c r="A11" s="132"/>
      <c r="B11" s="133"/>
      <c r="C11" s="133"/>
      <c r="D11" s="133"/>
      <c r="E11" s="133"/>
      <c r="F11" s="133"/>
      <c r="G11" s="133"/>
      <c r="H11" s="133"/>
      <c r="I11" s="134">
        <v>3</v>
      </c>
      <c r="J11" s="92" t="s">
        <v>9</v>
      </c>
      <c r="K11" s="75" t="e">
        <f t="shared" si="12"/>
        <v>#REF!</v>
      </c>
      <c r="L11" s="75" t="e">
        <f t="shared" si="12"/>
        <v>#REF!</v>
      </c>
      <c r="M11" s="75" t="e">
        <f t="shared" si="12"/>
        <v>#REF!</v>
      </c>
      <c r="N11" s="75">
        <f t="shared" si="12"/>
        <v>108000</v>
      </c>
      <c r="O11" s="75">
        <f t="shared" si="12"/>
        <v>108000</v>
      </c>
      <c r="P11" s="75">
        <f t="shared" si="12"/>
        <v>108000</v>
      </c>
      <c r="Q11" s="75">
        <f t="shared" si="12"/>
        <v>108000</v>
      </c>
      <c r="R11" s="75">
        <f t="shared" si="12"/>
        <v>57838.380000000005</v>
      </c>
      <c r="S11" s="75">
        <f t="shared" si="12"/>
        <v>115000</v>
      </c>
      <c r="T11" s="75">
        <f t="shared" si="12"/>
        <v>41004.140000000007</v>
      </c>
      <c r="U11" s="75">
        <f t="shared" si="12"/>
        <v>0</v>
      </c>
      <c r="V11" s="75">
        <f t="shared" si="12"/>
        <v>846.66666666666674</v>
      </c>
      <c r="W11" s="75">
        <f t="shared" si="12"/>
        <v>200000</v>
      </c>
      <c r="X11" s="75">
        <f t="shared" si="12"/>
        <v>130000</v>
      </c>
      <c r="Y11" s="75">
        <f t="shared" si="12"/>
        <v>180000</v>
      </c>
      <c r="Z11" s="75">
        <f t="shared" si="12"/>
        <v>163000</v>
      </c>
      <c r="AA11" s="75">
        <f t="shared" si="12"/>
        <v>130000</v>
      </c>
      <c r="AB11" s="75">
        <f t="shared" si="12"/>
        <v>65932.05</v>
      </c>
      <c r="AC11" s="75">
        <f t="shared" si="12"/>
        <v>130000</v>
      </c>
      <c r="AD11" s="75">
        <f t="shared" si="12"/>
        <v>120000</v>
      </c>
      <c r="AE11" s="75">
        <f t="shared" si="12"/>
        <v>0</v>
      </c>
      <c r="AF11" s="75">
        <f t="shared" si="13"/>
        <v>0</v>
      </c>
      <c r="AG11" s="75">
        <f t="shared" si="13"/>
        <v>120000</v>
      </c>
      <c r="AH11" s="75">
        <f t="shared" si="13"/>
        <v>84202.66</v>
      </c>
      <c r="AI11" s="75">
        <f t="shared" si="13"/>
        <v>220000</v>
      </c>
      <c r="AJ11" s="75">
        <f t="shared" si="13"/>
        <v>73193.960000000006</v>
      </c>
      <c r="AK11" s="75">
        <f t="shared" si="13"/>
        <v>90000</v>
      </c>
      <c r="AL11" s="75">
        <f t="shared" si="13"/>
        <v>90000</v>
      </c>
      <c r="AM11" s="234">
        <f t="shared" si="13"/>
        <v>98000</v>
      </c>
    </row>
    <row r="12" spans="1:39">
      <c r="A12" s="135"/>
      <c r="B12" s="136"/>
      <c r="C12" s="133"/>
      <c r="D12" s="133"/>
      <c r="E12" s="133"/>
      <c r="F12" s="133"/>
      <c r="G12" s="133"/>
      <c r="H12" s="133"/>
      <c r="I12" s="134">
        <v>32</v>
      </c>
      <c r="J12" s="92" t="s">
        <v>14</v>
      </c>
      <c r="K12" s="75" t="e">
        <f>SUM(#REF!+K13)</f>
        <v>#REF!</v>
      </c>
      <c r="L12" s="75" t="e">
        <f>SUM(#REF!+L13)</f>
        <v>#REF!</v>
      </c>
      <c r="M12" s="75" t="e">
        <f>SUM(#REF!+M13)</f>
        <v>#REF!</v>
      </c>
      <c r="N12" s="75">
        <f t="shared" si="12"/>
        <v>108000</v>
      </c>
      <c r="O12" s="75">
        <f t="shared" si="12"/>
        <v>108000</v>
      </c>
      <c r="P12" s="75">
        <f t="shared" si="12"/>
        <v>108000</v>
      </c>
      <c r="Q12" s="75">
        <f t="shared" si="12"/>
        <v>108000</v>
      </c>
      <c r="R12" s="75">
        <f t="shared" si="12"/>
        <v>57838.380000000005</v>
      </c>
      <c r="S12" s="75">
        <f t="shared" si="12"/>
        <v>115000</v>
      </c>
      <c r="T12" s="75">
        <f t="shared" si="12"/>
        <v>41004.140000000007</v>
      </c>
      <c r="U12" s="75">
        <f t="shared" si="12"/>
        <v>0</v>
      </c>
      <c r="V12" s="75">
        <f t="shared" si="12"/>
        <v>846.66666666666674</v>
      </c>
      <c r="W12" s="75">
        <f t="shared" si="12"/>
        <v>200000</v>
      </c>
      <c r="X12" s="75">
        <f t="shared" si="12"/>
        <v>130000</v>
      </c>
      <c r="Y12" s="75">
        <f>SUM(Y13)</f>
        <v>180000</v>
      </c>
      <c r="Z12" s="75">
        <f>SUM(Z13)</f>
        <v>163000</v>
      </c>
      <c r="AA12" s="75">
        <f t="shared" si="12"/>
        <v>130000</v>
      </c>
      <c r="AB12" s="75">
        <f t="shared" si="12"/>
        <v>65932.05</v>
      </c>
      <c r="AC12" s="75">
        <f t="shared" si="12"/>
        <v>130000</v>
      </c>
      <c r="AD12" s="75">
        <f t="shared" si="12"/>
        <v>120000</v>
      </c>
      <c r="AE12" s="75">
        <f t="shared" si="12"/>
        <v>0</v>
      </c>
      <c r="AF12" s="75">
        <f t="shared" si="13"/>
        <v>0</v>
      </c>
      <c r="AG12" s="75">
        <f t="shared" si="13"/>
        <v>120000</v>
      </c>
      <c r="AH12" s="75">
        <f t="shared" si="13"/>
        <v>84202.66</v>
      </c>
      <c r="AI12" s="75">
        <f t="shared" si="13"/>
        <v>220000</v>
      </c>
      <c r="AJ12" s="75">
        <f t="shared" si="13"/>
        <v>73193.960000000006</v>
      </c>
      <c r="AK12" s="75">
        <f t="shared" si="13"/>
        <v>90000</v>
      </c>
      <c r="AL12" s="71">
        <v>90000</v>
      </c>
      <c r="AM12" s="262">
        <v>98000</v>
      </c>
    </row>
    <row r="13" spans="1:39">
      <c r="A13" s="81"/>
      <c r="B13" s="127" t="s">
        <v>85</v>
      </c>
      <c r="C13" s="78"/>
      <c r="D13" s="78"/>
      <c r="E13" s="78"/>
      <c r="F13" s="78"/>
      <c r="G13" s="78"/>
      <c r="H13" s="78"/>
      <c r="I13" s="73">
        <v>329</v>
      </c>
      <c r="J13" s="74" t="s">
        <v>17</v>
      </c>
      <c r="K13" s="59">
        <f t="shared" ref="K13:AB13" si="14">SUM(K14:K17)</f>
        <v>0</v>
      </c>
      <c r="L13" s="59">
        <f t="shared" si="14"/>
        <v>0</v>
      </c>
      <c r="M13" s="59">
        <f t="shared" si="14"/>
        <v>0</v>
      </c>
      <c r="N13" s="59">
        <f t="shared" si="14"/>
        <v>108000</v>
      </c>
      <c r="O13" s="59">
        <f>SUM(O14:O17)</f>
        <v>108000</v>
      </c>
      <c r="P13" s="59">
        <f t="shared" si="14"/>
        <v>108000</v>
      </c>
      <c r="Q13" s="59">
        <f>SUM(Q14:Q17)</f>
        <v>108000</v>
      </c>
      <c r="R13" s="59">
        <f t="shared" si="14"/>
        <v>57838.380000000005</v>
      </c>
      <c r="S13" s="59">
        <f t="shared" si="14"/>
        <v>115000</v>
      </c>
      <c r="T13" s="59">
        <f t="shared" si="14"/>
        <v>41004.140000000007</v>
      </c>
      <c r="U13" s="59">
        <f t="shared" si="14"/>
        <v>0</v>
      </c>
      <c r="V13" s="59">
        <f t="shared" si="14"/>
        <v>846.66666666666674</v>
      </c>
      <c r="W13" s="59">
        <f t="shared" si="14"/>
        <v>200000</v>
      </c>
      <c r="X13" s="59">
        <f t="shared" si="14"/>
        <v>130000</v>
      </c>
      <c r="Y13" s="59">
        <f>SUM(Y14:Y17)</f>
        <v>180000</v>
      </c>
      <c r="Z13" s="59">
        <f>SUM(Z14:Z17)</f>
        <v>163000</v>
      </c>
      <c r="AA13" s="59">
        <f t="shared" si="14"/>
        <v>130000</v>
      </c>
      <c r="AB13" s="59">
        <f t="shared" si="14"/>
        <v>65932.05</v>
      </c>
      <c r="AC13" s="59">
        <f t="shared" ref="AC13:AK13" si="15">SUM(AC14:AC17)</f>
        <v>130000</v>
      </c>
      <c r="AD13" s="59">
        <f t="shared" si="15"/>
        <v>120000</v>
      </c>
      <c r="AE13" s="59">
        <f t="shared" si="15"/>
        <v>0</v>
      </c>
      <c r="AF13" s="59">
        <f t="shared" si="15"/>
        <v>0</v>
      </c>
      <c r="AG13" s="59">
        <f t="shared" si="15"/>
        <v>120000</v>
      </c>
      <c r="AH13" s="59">
        <f t="shared" si="15"/>
        <v>84202.66</v>
      </c>
      <c r="AI13" s="59">
        <f t="shared" si="15"/>
        <v>220000</v>
      </c>
      <c r="AJ13" s="59">
        <f t="shared" si="15"/>
        <v>73193.960000000006</v>
      </c>
      <c r="AK13" s="59">
        <f t="shared" si="15"/>
        <v>90000</v>
      </c>
      <c r="AL13" s="71"/>
      <c r="AM13" s="262"/>
    </row>
    <row r="14" spans="1:39" hidden="1">
      <c r="A14" s="81"/>
      <c r="B14" s="127"/>
      <c r="C14" s="78"/>
      <c r="D14" s="78"/>
      <c r="E14" s="78"/>
      <c r="F14" s="78"/>
      <c r="G14" s="78"/>
      <c r="H14" s="78"/>
      <c r="I14" s="73">
        <v>32911</v>
      </c>
      <c r="J14" s="74" t="s">
        <v>31</v>
      </c>
      <c r="K14" s="59"/>
      <c r="L14" s="59"/>
      <c r="M14" s="59"/>
      <c r="N14" s="59">
        <v>100000</v>
      </c>
      <c r="O14" s="59">
        <v>100000</v>
      </c>
      <c r="P14" s="59">
        <v>100000</v>
      </c>
      <c r="Q14" s="59">
        <v>100000</v>
      </c>
      <c r="R14" s="59">
        <v>28652.38</v>
      </c>
      <c r="S14" s="59">
        <v>80000</v>
      </c>
      <c r="T14" s="59">
        <v>36253.9</v>
      </c>
      <c r="U14" s="59"/>
      <c r="V14" s="72">
        <f t="shared" ref="V14:V80" si="16">S14/P14*100</f>
        <v>80</v>
      </c>
      <c r="W14" s="58">
        <v>80000</v>
      </c>
      <c r="X14" s="71">
        <v>100000</v>
      </c>
      <c r="Y14" s="71">
        <v>100000</v>
      </c>
      <c r="Z14" s="71">
        <v>100000</v>
      </c>
      <c r="AA14" s="71">
        <v>100000</v>
      </c>
      <c r="AB14" s="71">
        <v>19829.59</v>
      </c>
      <c r="AC14" s="71">
        <v>100000</v>
      </c>
      <c r="AD14" s="71">
        <v>80000</v>
      </c>
      <c r="AE14" s="71"/>
      <c r="AF14" s="71"/>
      <c r="AG14" s="84">
        <v>80000</v>
      </c>
      <c r="AH14" s="193">
        <v>60839.65</v>
      </c>
      <c r="AI14" s="193">
        <v>80000</v>
      </c>
      <c r="AJ14" s="22">
        <v>27663.23</v>
      </c>
      <c r="AK14" s="71">
        <v>50000</v>
      </c>
      <c r="AL14" s="71"/>
      <c r="AM14" s="262"/>
    </row>
    <row r="15" spans="1:39" hidden="1">
      <c r="A15" s="81"/>
      <c r="B15" s="127"/>
      <c r="C15" s="78"/>
      <c r="D15" s="78"/>
      <c r="E15" s="78"/>
      <c r="F15" s="78"/>
      <c r="G15" s="78"/>
      <c r="H15" s="78"/>
      <c r="I15" s="73">
        <v>32921</v>
      </c>
      <c r="J15" s="74" t="s">
        <v>235</v>
      </c>
      <c r="K15" s="59"/>
      <c r="L15" s="59"/>
      <c r="M15" s="59"/>
      <c r="N15" s="59">
        <v>5000</v>
      </c>
      <c r="O15" s="59">
        <v>5000</v>
      </c>
      <c r="P15" s="59">
        <v>5000</v>
      </c>
      <c r="Q15" s="59">
        <v>5000</v>
      </c>
      <c r="R15" s="59">
        <v>25856.880000000001</v>
      </c>
      <c r="S15" s="59">
        <v>30000</v>
      </c>
      <c r="T15" s="59">
        <v>1754.19</v>
      </c>
      <c r="U15" s="59"/>
      <c r="V15" s="72">
        <f t="shared" si="16"/>
        <v>600</v>
      </c>
      <c r="W15" s="58">
        <v>15000</v>
      </c>
      <c r="X15" s="71">
        <v>15000</v>
      </c>
      <c r="Y15" s="71">
        <v>15000</v>
      </c>
      <c r="Z15" s="71">
        <v>15000</v>
      </c>
      <c r="AA15" s="71">
        <v>15000</v>
      </c>
      <c r="AB15" s="71">
        <v>1916.2</v>
      </c>
      <c r="AC15" s="71">
        <v>15000</v>
      </c>
      <c r="AD15" s="71">
        <v>15000</v>
      </c>
      <c r="AE15" s="71"/>
      <c r="AF15" s="71"/>
      <c r="AG15" s="84">
        <f t="shared" ref="AG15:AG31" si="17">SUM(AC15+AE15-AF15)</f>
        <v>15000</v>
      </c>
      <c r="AH15" s="71">
        <v>1596.84</v>
      </c>
      <c r="AI15" s="71">
        <v>15000</v>
      </c>
      <c r="AJ15" s="22">
        <v>0</v>
      </c>
      <c r="AK15" s="71">
        <v>15000</v>
      </c>
      <c r="AL15" s="71"/>
      <c r="AM15" s="262"/>
    </row>
    <row r="16" spans="1:39" hidden="1">
      <c r="A16" s="81"/>
      <c r="B16" s="127"/>
      <c r="C16" s="78"/>
      <c r="D16" s="78"/>
      <c r="E16" s="78"/>
      <c r="F16" s="78"/>
      <c r="G16" s="78"/>
      <c r="H16" s="78"/>
      <c r="I16" s="73">
        <v>32931</v>
      </c>
      <c r="J16" s="74" t="s">
        <v>327</v>
      </c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72"/>
      <c r="W16" s="58">
        <v>100000</v>
      </c>
      <c r="X16" s="71"/>
      <c r="Y16" s="71">
        <v>50000</v>
      </c>
      <c r="Z16" s="71">
        <v>35000</v>
      </c>
      <c r="AA16" s="71">
        <v>0</v>
      </c>
      <c r="AB16" s="71">
        <v>33526.449999999997</v>
      </c>
      <c r="AC16" s="71">
        <v>0</v>
      </c>
      <c r="AD16" s="71"/>
      <c r="AE16" s="71"/>
      <c r="AF16" s="71"/>
      <c r="AG16" s="84">
        <f t="shared" si="17"/>
        <v>0</v>
      </c>
      <c r="AH16" s="71"/>
      <c r="AI16" s="71">
        <v>100000</v>
      </c>
      <c r="AJ16" s="22">
        <v>32350.400000000001</v>
      </c>
      <c r="AK16" s="71">
        <v>0</v>
      </c>
      <c r="AL16" s="71"/>
      <c r="AM16" s="262"/>
    </row>
    <row r="17" spans="1:39" hidden="1">
      <c r="A17" s="81"/>
      <c r="B17" s="127"/>
      <c r="C17" s="78"/>
      <c r="D17" s="78"/>
      <c r="E17" s="78"/>
      <c r="F17" s="78"/>
      <c r="G17" s="78"/>
      <c r="H17" s="78"/>
      <c r="I17" s="73">
        <v>32921</v>
      </c>
      <c r="J17" s="74" t="s">
        <v>67</v>
      </c>
      <c r="K17" s="59"/>
      <c r="L17" s="59"/>
      <c r="M17" s="59"/>
      <c r="N17" s="59">
        <v>3000</v>
      </c>
      <c r="O17" s="59">
        <v>3000</v>
      </c>
      <c r="P17" s="59">
        <v>3000</v>
      </c>
      <c r="Q17" s="59">
        <v>3000</v>
      </c>
      <c r="R17" s="59">
        <v>3329.12</v>
      </c>
      <c r="S17" s="59">
        <v>5000</v>
      </c>
      <c r="T17" s="59">
        <v>2996.05</v>
      </c>
      <c r="U17" s="59"/>
      <c r="V17" s="72">
        <f t="shared" si="16"/>
        <v>166.66666666666669</v>
      </c>
      <c r="W17" s="58">
        <v>5000</v>
      </c>
      <c r="X17" s="71">
        <v>15000</v>
      </c>
      <c r="Y17" s="71">
        <v>15000</v>
      </c>
      <c r="Z17" s="71">
        <v>13000</v>
      </c>
      <c r="AA17" s="77">
        <v>15000</v>
      </c>
      <c r="AB17" s="71">
        <v>10659.81</v>
      </c>
      <c r="AC17" s="77">
        <v>15000</v>
      </c>
      <c r="AD17" s="77">
        <v>25000</v>
      </c>
      <c r="AE17" s="77"/>
      <c r="AF17" s="77"/>
      <c r="AG17" s="84">
        <v>25000</v>
      </c>
      <c r="AH17" s="77">
        <v>21766.17</v>
      </c>
      <c r="AI17" s="77">
        <v>25000</v>
      </c>
      <c r="AJ17" s="22">
        <v>13180.33</v>
      </c>
      <c r="AK17" s="71">
        <v>25000</v>
      </c>
      <c r="AL17" s="71"/>
      <c r="AM17" s="262"/>
    </row>
    <row r="18" spans="1:39">
      <c r="A18" s="154" t="s">
        <v>158</v>
      </c>
      <c r="B18" s="161"/>
      <c r="C18" s="150"/>
      <c r="D18" s="150"/>
      <c r="E18" s="150"/>
      <c r="F18" s="150"/>
      <c r="G18" s="150"/>
      <c r="H18" s="150"/>
      <c r="I18" s="162" t="s">
        <v>29</v>
      </c>
      <c r="J18" s="163" t="s">
        <v>159</v>
      </c>
      <c r="K18" s="164">
        <f t="shared" ref="K18:AE20" si="18">SUM(K19)</f>
        <v>0</v>
      </c>
      <c r="L18" s="164">
        <f t="shared" si="18"/>
        <v>22000</v>
      </c>
      <c r="M18" s="164">
        <f t="shared" si="18"/>
        <v>22000</v>
      </c>
      <c r="N18" s="164">
        <f t="shared" si="18"/>
        <v>20000</v>
      </c>
      <c r="O18" s="164">
        <f t="shared" si="18"/>
        <v>20000</v>
      </c>
      <c r="P18" s="164">
        <f t="shared" si="18"/>
        <v>20000</v>
      </c>
      <c r="Q18" s="164">
        <f t="shared" si="18"/>
        <v>20000</v>
      </c>
      <c r="R18" s="164">
        <f t="shared" si="18"/>
        <v>10000</v>
      </c>
      <c r="S18" s="164">
        <f t="shared" si="18"/>
        <v>20000</v>
      </c>
      <c r="T18" s="164">
        <f t="shared" si="18"/>
        <v>5000</v>
      </c>
      <c r="U18" s="164">
        <f t="shared" si="18"/>
        <v>0</v>
      </c>
      <c r="V18" s="164">
        <f t="shared" si="18"/>
        <v>100</v>
      </c>
      <c r="W18" s="164">
        <f t="shared" si="18"/>
        <v>20000</v>
      </c>
      <c r="X18" s="164">
        <f t="shared" si="18"/>
        <v>30000</v>
      </c>
      <c r="Y18" s="164">
        <f t="shared" si="18"/>
        <v>30000</v>
      </c>
      <c r="Z18" s="164">
        <f t="shared" si="18"/>
        <v>30000</v>
      </c>
      <c r="AA18" s="164">
        <f t="shared" si="18"/>
        <v>30000</v>
      </c>
      <c r="AB18" s="164">
        <f t="shared" si="18"/>
        <v>12500</v>
      </c>
      <c r="AC18" s="164">
        <f t="shared" si="18"/>
        <v>30000</v>
      </c>
      <c r="AD18" s="164">
        <f t="shared" si="18"/>
        <v>30000</v>
      </c>
      <c r="AE18" s="164">
        <f t="shared" si="18"/>
        <v>0</v>
      </c>
      <c r="AF18" s="164">
        <f t="shared" ref="AF18:AM20" si="19">SUM(AF19)</f>
        <v>0</v>
      </c>
      <c r="AG18" s="164">
        <f t="shared" si="19"/>
        <v>30000</v>
      </c>
      <c r="AH18" s="164">
        <f t="shared" si="19"/>
        <v>15000</v>
      </c>
      <c r="AI18" s="164">
        <f t="shared" si="19"/>
        <v>40000</v>
      </c>
      <c r="AJ18" s="164">
        <f t="shared" si="19"/>
        <v>10000</v>
      </c>
      <c r="AK18" s="164">
        <f t="shared" si="19"/>
        <v>40000</v>
      </c>
      <c r="AL18" s="164">
        <f t="shared" si="19"/>
        <v>40000</v>
      </c>
      <c r="AM18" s="233">
        <f t="shared" si="19"/>
        <v>40000</v>
      </c>
    </row>
    <row r="19" spans="1:39">
      <c r="A19" s="154"/>
      <c r="B19" s="161"/>
      <c r="C19" s="150"/>
      <c r="D19" s="150"/>
      <c r="E19" s="150"/>
      <c r="F19" s="150"/>
      <c r="G19" s="150"/>
      <c r="H19" s="150"/>
      <c r="I19" s="162" t="s">
        <v>155</v>
      </c>
      <c r="J19" s="163"/>
      <c r="K19" s="164">
        <f t="shared" si="18"/>
        <v>0</v>
      </c>
      <c r="L19" s="164">
        <f t="shared" si="18"/>
        <v>22000</v>
      </c>
      <c r="M19" s="164">
        <f t="shared" si="18"/>
        <v>22000</v>
      </c>
      <c r="N19" s="164">
        <f t="shared" si="18"/>
        <v>20000</v>
      </c>
      <c r="O19" s="164">
        <f t="shared" si="18"/>
        <v>20000</v>
      </c>
      <c r="P19" s="164">
        <f t="shared" si="18"/>
        <v>20000</v>
      </c>
      <c r="Q19" s="164">
        <f t="shared" si="18"/>
        <v>20000</v>
      </c>
      <c r="R19" s="164">
        <f t="shared" si="18"/>
        <v>10000</v>
      </c>
      <c r="S19" s="164">
        <f t="shared" si="18"/>
        <v>20000</v>
      </c>
      <c r="T19" s="164">
        <f t="shared" si="18"/>
        <v>5000</v>
      </c>
      <c r="U19" s="164">
        <f t="shared" si="18"/>
        <v>0</v>
      </c>
      <c r="V19" s="164">
        <f t="shared" si="18"/>
        <v>100</v>
      </c>
      <c r="W19" s="164">
        <f t="shared" si="18"/>
        <v>20000</v>
      </c>
      <c r="X19" s="164">
        <f t="shared" si="18"/>
        <v>30000</v>
      </c>
      <c r="Y19" s="164">
        <f t="shared" si="18"/>
        <v>30000</v>
      </c>
      <c r="Z19" s="164">
        <f t="shared" si="18"/>
        <v>30000</v>
      </c>
      <c r="AA19" s="164">
        <f t="shared" si="18"/>
        <v>30000</v>
      </c>
      <c r="AB19" s="164">
        <f t="shared" si="18"/>
        <v>12500</v>
      </c>
      <c r="AC19" s="164">
        <f t="shared" si="18"/>
        <v>30000</v>
      </c>
      <c r="AD19" s="164">
        <f t="shared" si="18"/>
        <v>30000</v>
      </c>
      <c r="AE19" s="164">
        <f t="shared" si="18"/>
        <v>0</v>
      </c>
      <c r="AF19" s="164">
        <f t="shared" si="19"/>
        <v>0</v>
      </c>
      <c r="AG19" s="164">
        <f t="shared" si="19"/>
        <v>30000</v>
      </c>
      <c r="AH19" s="164">
        <f t="shared" si="19"/>
        <v>15000</v>
      </c>
      <c r="AI19" s="164">
        <f t="shared" si="19"/>
        <v>40000</v>
      </c>
      <c r="AJ19" s="164">
        <f t="shared" si="19"/>
        <v>10000</v>
      </c>
      <c r="AK19" s="164">
        <f t="shared" si="19"/>
        <v>40000</v>
      </c>
      <c r="AL19" s="164">
        <f t="shared" si="19"/>
        <v>40000</v>
      </c>
      <c r="AM19" s="233">
        <f t="shared" si="19"/>
        <v>40000</v>
      </c>
    </row>
    <row r="20" spans="1:39">
      <c r="A20" s="132"/>
      <c r="B20" s="136"/>
      <c r="C20" s="133"/>
      <c r="D20" s="133"/>
      <c r="E20" s="133"/>
      <c r="F20" s="133"/>
      <c r="G20" s="133"/>
      <c r="H20" s="133"/>
      <c r="I20" s="134">
        <v>3</v>
      </c>
      <c r="J20" s="92" t="s">
        <v>9</v>
      </c>
      <c r="K20" s="75">
        <f t="shared" si="18"/>
        <v>0</v>
      </c>
      <c r="L20" s="75">
        <f t="shared" si="18"/>
        <v>22000</v>
      </c>
      <c r="M20" s="75">
        <f t="shared" si="18"/>
        <v>22000</v>
      </c>
      <c r="N20" s="75">
        <f t="shared" si="18"/>
        <v>20000</v>
      </c>
      <c r="O20" s="75">
        <f t="shared" si="18"/>
        <v>20000</v>
      </c>
      <c r="P20" s="75">
        <f t="shared" si="18"/>
        <v>20000</v>
      </c>
      <c r="Q20" s="75">
        <f t="shared" si="18"/>
        <v>20000</v>
      </c>
      <c r="R20" s="75">
        <f t="shared" si="18"/>
        <v>10000</v>
      </c>
      <c r="S20" s="75">
        <f t="shared" si="18"/>
        <v>20000</v>
      </c>
      <c r="T20" s="75">
        <f t="shared" si="18"/>
        <v>5000</v>
      </c>
      <c r="U20" s="75">
        <f t="shared" si="18"/>
        <v>0</v>
      </c>
      <c r="V20" s="75">
        <f t="shared" si="18"/>
        <v>100</v>
      </c>
      <c r="W20" s="75">
        <f t="shared" si="18"/>
        <v>20000</v>
      </c>
      <c r="X20" s="75">
        <f t="shared" si="18"/>
        <v>30000</v>
      </c>
      <c r="Y20" s="75">
        <f t="shared" si="18"/>
        <v>30000</v>
      </c>
      <c r="Z20" s="75">
        <f t="shared" si="18"/>
        <v>30000</v>
      </c>
      <c r="AA20" s="75">
        <f t="shared" si="18"/>
        <v>30000</v>
      </c>
      <c r="AB20" s="75">
        <f t="shared" si="18"/>
        <v>12500</v>
      </c>
      <c r="AC20" s="75">
        <f t="shared" si="18"/>
        <v>30000</v>
      </c>
      <c r="AD20" s="75">
        <f t="shared" si="18"/>
        <v>30000</v>
      </c>
      <c r="AE20" s="75">
        <f t="shared" si="18"/>
        <v>0</v>
      </c>
      <c r="AF20" s="75">
        <f t="shared" si="19"/>
        <v>0</v>
      </c>
      <c r="AG20" s="75">
        <f t="shared" si="19"/>
        <v>30000</v>
      </c>
      <c r="AH20" s="75">
        <f t="shared" si="19"/>
        <v>15000</v>
      </c>
      <c r="AI20" s="75">
        <f>SUM(AI21)</f>
        <v>40000</v>
      </c>
      <c r="AJ20" s="75">
        <f>SUM(AJ21)</f>
        <v>10000</v>
      </c>
      <c r="AK20" s="75">
        <f t="shared" si="19"/>
        <v>40000</v>
      </c>
      <c r="AL20" s="75">
        <f t="shared" si="19"/>
        <v>40000</v>
      </c>
      <c r="AM20" s="234">
        <f t="shared" si="19"/>
        <v>40000</v>
      </c>
    </row>
    <row r="21" spans="1:39">
      <c r="A21" s="135"/>
      <c r="B21" s="136"/>
      <c r="C21" s="133"/>
      <c r="D21" s="133"/>
      <c r="E21" s="133"/>
      <c r="F21" s="133"/>
      <c r="G21" s="133"/>
      <c r="H21" s="133"/>
      <c r="I21" s="134">
        <v>38</v>
      </c>
      <c r="J21" s="92" t="s">
        <v>160</v>
      </c>
      <c r="K21" s="75">
        <f t="shared" ref="K21:AK21" si="20">SUM(K23)</f>
        <v>0</v>
      </c>
      <c r="L21" s="75">
        <f t="shared" si="20"/>
        <v>22000</v>
      </c>
      <c r="M21" s="75">
        <f t="shared" si="20"/>
        <v>22000</v>
      </c>
      <c r="N21" s="75">
        <f t="shared" si="20"/>
        <v>20000</v>
      </c>
      <c r="O21" s="75">
        <f>SUM(O23)</f>
        <v>20000</v>
      </c>
      <c r="P21" s="75">
        <f t="shared" si="20"/>
        <v>20000</v>
      </c>
      <c r="Q21" s="75">
        <f>SUM(Q23)</f>
        <v>20000</v>
      </c>
      <c r="R21" s="75">
        <f t="shared" si="20"/>
        <v>10000</v>
      </c>
      <c r="S21" s="75">
        <f t="shared" si="20"/>
        <v>20000</v>
      </c>
      <c r="T21" s="75">
        <f t="shared" si="20"/>
        <v>5000</v>
      </c>
      <c r="U21" s="75">
        <f t="shared" si="20"/>
        <v>0</v>
      </c>
      <c r="V21" s="75">
        <f t="shared" si="20"/>
        <v>100</v>
      </c>
      <c r="W21" s="75">
        <f t="shared" si="20"/>
        <v>20000</v>
      </c>
      <c r="X21" s="75">
        <f t="shared" si="20"/>
        <v>30000</v>
      </c>
      <c r="Y21" s="75">
        <f t="shared" si="20"/>
        <v>30000</v>
      </c>
      <c r="Z21" s="75">
        <f t="shared" si="20"/>
        <v>30000</v>
      </c>
      <c r="AA21" s="75">
        <f t="shared" si="20"/>
        <v>30000</v>
      </c>
      <c r="AB21" s="75">
        <f t="shared" si="20"/>
        <v>12500</v>
      </c>
      <c r="AC21" s="75">
        <f t="shared" si="20"/>
        <v>30000</v>
      </c>
      <c r="AD21" s="75">
        <f t="shared" si="20"/>
        <v>30000</v>
      </c>
      <c r="AE21" s="75">
        <f t="shared" si="20"/>
        <v>0</v>
      </c>
      <c r="AF21" s="75">
        <f t="shared" si="20"/>
        <v>0</v>
      </c>
      <c r="AG21" s="75">
        <f t="shared" si="20"/>
        <v>30000</v>
      </c>
      <c r="AH21" s="75">
        <f t="shared" si="20"/>
        <v>15000</v>
      </c>
      <c r="AI21" s="75">
        <f t="shared" si="20"/>
        <v>40000</v>
      </c>
      <c r="AJ21" s="75">
        <f t="shared" si="20"/>
        <v>10000</v>
      </c>
      <c r="AK21" s="75">
        <f t="shared" si="20"/>
        <v>40000</v>
      </c>
      <c r="AL21" s="71">
        <v>40000</v>
      </c>
      <c r="AM21" s="262">
        <v>40000</v>
      </c>
    </row>
    <row r="22" spans="1:39">
      <c r="A22" s="81"/>
      <c r="B22" s="127" t="s">
        <v>85</v>
      </c>
      <c r="C22" s="78"/>
      <c r="D22" s="78"/>
      <c r="E22" s="78"/>
      <c r="F22" s="78"/>
      <c r="G22" s="78"/>
      <c r="H22" s="78"/>
      <c r="I22" s="73">
        <v>381</v>
      </c>
      <c r="J22" s="74" t="s">
        <v>137</v>
      </c>
      <c r="K22" s="59">
        <f t="shared" ref="K22:AK22" si="21">SUM(K23)</f>
        <v>0</v>
      </c>
      <c r="L22" s="59">
        <f t="shared" si="21"/>
        <v>22000</v>
      </c>
      <c r="M22" s="59">
        <f t="shared" si="21"/>
        <v>22000</v>
      </c>
      <c r="N22" s="59">
        <f t="shared" si="21"/>
        <v>20000</v>
      </c>
      <c r="O22" s="59">
        <f t="shared" si="21"/>
        <v>20000</v>
      </c>
      <c r="P22" s="59">
        <f t="shared" si="21"/>
        <v>20000</v>
      </c>
      <c r="Q22" s="59">
        <f t="shared" si="21"/>
        <v>20000</v>
      </c>
      <c r="R22" s="59">
        <f t="shared" si="21"/>
        <v>10000</v>
      </c>
      <c r="S22" s="59">
        <f t="shared" si="21"/>
        <v>20000</v>
      </c>
      <c r="T22" s="59">
        <f t="shared" si="21"/>
        <v>5000</v>
      </c>
      <c r="U22" s="59">
        <f t="shared" si="21"/>
        <v>0</v>
      </c>
      <c r="V22" s="59">
        <f t="shared" si="21"/>
        <v>100</v>
      </c>
      <c r="W22" s="59">
        <f t="shared" si="21"/>
        <v>20000</v>
      </c>
      <c r="X22" s="59">
        <f t="shared" si="21"/>
        <v>30000</v>
      </c>
      <c r="Y22" s="59">
        <f t="shared" si="21"/>
        <v>30000</v>
      </c>
      <c r="Z22" s="59">
        <f t="shared" si="21"/>
        <v>30000</v>
      </c>
      <c r="AA22" s="59">
        <f t="shared" si="21"/>
        <v>30000</v>
      </c>
      <c r="AB22" s="59">
        <f t="shared" si="21"/>
        <v>12500</v>
      </c>
      <c r="AC22" s="59">
        <f t="shared" si="21"/>
        <v>30000</v>
      </c>
      <c r="AD22" s="59">
        <f t="shared" si="21"/>
        <v>30000</v>
      </c>
      <c r="AE22" s="59">
        <f t="shared" si="21"/>
        <v>0</v>
      </c>
      <c r="AF22" s="59">
        <f t="shared" si="21"/>
        <v>0</v>
      </c>
      <c r="AG22" s="59">
        <f t="shared" si="21"/>
        <v>30000</v>
      </c>
      <c r="AH22" s="59">
        <f t="shared" si="21"/>
        <v>15000</v>
      </c>
      <c r="AI22" s="59">
        <f t="shared" si="21"/>
        <v>40000</v>
      </c>
      <c r="AJ22" s="59">
        <f t="shared" si="21"/>
        <v>10000</v>
      </c>
      <c r="AK22" s="59">
        <f t="shared" si="21"/>
        <v>40000</v>
      </c>
      <c r="AL22" s="71"/>
      <c r="AM22" s="262"/>
    </row>
    <row r="23" spans="1:39" hidden="1">
      <c r="A23" s="81"/>
      <c r="B23" s="128"/>
      <c r="C23" s="78"/>
      <c r="D23" s="78"/>
      <c r="E23" s="78"/>
      <c r="F23" s="78"/>
      <c r="G23" s="78"/>
      <c r="H23" s="78"/>
      <c r="I23" s="73">
        <v>38111</v>
      </c>
      <c r="J23" s="74" t="s">
        <v>90</v>
      </c>
      <c r="K23" s="59">
        <v>0</v>
      </c>
      <c r="L23" s="59">
        <v>22000</v>
      </c>
      <c r="M23" s="59">
        <v>22000</v>
      </c>
      <c r="N23" s="59">
        <v>20000</v>
      </c>
      <c r="O23" s="59">
        <v>20000</v>
      </c>
      <c r="P23" s="59">
        <v>20000</v>
      </c>
      <c r="Q23" s="59">
        <v>20000</v>
      </c>
      <c r="R23" s="59">
        <v>10000</v>
      </c>
      <c r="S23" s="59">
        <v>20000</v>
      </c>
      <c r="T23" s="59">
        <v>5000</v>
      </c>
      <c r="U23" s="59"/>
      <c r="V23" s="72">
        <f t="shared" si="16"/>
        <v>100</v>
      </c>
      <c r="W23" s="58">
        <v>20000</v>
      </c>
      <c r="X23" s="71">
        <v>30000</v>
      </c>
      <c r="Y23" s="71">
        <v>30000</v>
      </c>
      <c r="Z23" s="71">
        <v>30000</v>
      </c>
      <c r="AA23" s="71">
        <v>30000</v>
      </c>
      <c r="AB23" s="71">
        <v>12500</v>
      </c>
      <c r="AC23" s="71">
        <v>30000</v>
      </c>
      <c r="AD23" s="71">
        <v>30000</v>
      </c>
      <c r="AE23" s="71"/>
      <c r="AF23" s="71"/>
      <c r="AG23" s="84">
        <f t="shared" si="17"/>
        <v>30000</v>
      </c>
      <c r="AH23" s="71">
        <v>15000</v>
      </c>
      <c r="AI23" s="71">
        <v>40000</v>
      </c>
      <c r="AJ23" s="22">
        <v>10000</v>
      </c>
      <c r="AK23" s="71">
        <v>40000</v>
      </c>
      <c r="AL23" s="71"/>
      <c r="AM23" s="262"/>
    </row>
    <row r="24" spans="1:39">
      <c r="A24" s="154"/>
      <c r="B24" s="155"/>
      <c r="C24" s="155"/>
      <c r="D24" s="155"/>
      <c r="E24" s="155"/>
      <c r="F24" s="155"/>
      <c r="G24" s="155"/>
      <c r="H24" s="155"/>
      <c r="I24" s="156" t="s">
        <v>168</v>
      </c>
      <c r="J24" s="157" t="s">
        <v>169</v>
      </c>
      <c r="K24" s="158" t="e">
        <f t="shared" ref="K24:W24" si="22">SUM(K25+K133+K146+K173+K200+K218+K248+K296)</f>
        <v>#REF!</v>
      </c>
      <c r="L24" s="158" t="e">
        <f t="shared" si="22"/>
        <v>#REF!</v>
      </c>
      <c r="M24" s="158" t="e">
        <f t="shared" si="22"/>
        <v>#REF!</v>
      </c>
      <c r="N24" s="158" t="e">
        <f t="shared" si="22"/>
        <v>#REF!</v>
      </c>
      <c r="O24" s="158" t="e">
        <f t="shared" si="22"/>
        <v>#REF!</v>
      </c>
      <c r="P24" s="158" t="e">
        <f t="shared" si="22"/>
        <v>#REF!</v>
      </c>
      <c r="Q24" s="158" t="e">
        <f t="shared" si="22"/>
        <v>#REF!</v>
      </c>
      <c r="R24" s="158" t="e">
        <f t="shared" si="22"/>
        <v>#REF!</v>
      </c>
      <c r="S24" s="158" t="e">
        <f t="shared" si="22"/>
        <v>#REF!</v>
      </c>
      <c r="T24" s="158" t="e">
        <f t="shared" si="22"/>
        <v>#REF!</v>
      </c>
      <c r="U24" s="158" t="e">
        <f t="shared" si="22"/>
        <v>#REF!</v>
      </c>
      <c r="V24" s="158" t="e">
        <f t="shared" si="22"/>
        <v>#DIV/0!</v>
      </c>
      <c r="W24" s="158" t="e">
        <f t="shared" si="22"/>
        <v>#REF!</v>
      </c>
      <c r="X24" s="158" t="e">
        <f t="shared" ref="X24:AM24" si="23">SUM(X25+X133+X146+X173+X200+X218+X248+X296+X316)</f>
        <v>#REF!</v>
      </c>
      <c r="Y24" s="158" t="e">
        <f t="shared" si="23"/>
        <v>#REF!</v>
      </c>
      <c r="Z24" s="158">
        <f t="shared" si="23"/>
        <v>7709104</v>
      </c>
      <c r="AA24" s="158">
        <f t="shared" si="23"/>
        <v>5016000</v>
      </c>
      <c r="AB24" s="158">
        <f t="shared" si="23"/>
        <v>2117484.8099999996</v>
      </c>
      <c r="AC24" s="158">
        <f t="shared" si="23"/>
        <v>6895500</v>
      </c>
      <c r="AD24" s="158">
        <f t="shared" si="23"/>
        <v>7168000</v>
      </c>
      <c r="AE24" s="158">
        <f t="shared" si="23"/>
        <v>0</v>
      </c>
      <c r="AF24" s="158">
        <f t="shared" si="23"/>
        <v>0</v>
      </c>
      <c r="AG24" s="158">
        <f t="shared" si="23"/>
        <v>7226000</v>
      </c>
      <c r="AH24" s="158">
        <f t="shared" si="23"/>
        <v>3636166.7800000003</v>
      </c>
      <c r="AI24" s="158">
        <f t="shared" si="23"/>
        <v>7393500</v>
      </c>
      <c r="AJ24" s="158">
        <f t="shared" si="23"/>
        <v>1991803.94</v>
      </c>
      <c r="AK24" s="158">
        <f t="shared" si="23"/>
        <v>13405500</v>
      </c>
      <c r="AL24" s="158">
        <f t="shared" si="23"/>
        <v>9960000</v>
      </c>
      <c r="AM24" s="232">
        <f t="shared" si="23"/>
        <v>10094000</v>
      </c>
    </row>
    <row r="25" spans="1:39">
      <c r="A25" s="159" t="s">
        <v>161</v>
      </c>
      <c r="B25" s="194"/>
      <c r="C25" s="194"/>
      <c r="D25" s="194"/>
      <c r="E25" s="194"/>
      <c r="F25" s="194"/>
      <c r="G25" s="194"/>
      <c r="H25" s="194"/>
      <c r="I25" s="156" t="s">
        <v>163</v>
      </c>
      <c r="J25" s="157" t="s">
        <v>164</v>
      </c>
      <c r="K25" s="158" t="e">
        <f>SUM(K26+K107+#REF!+K113)</f>
        <v>#REF!</v>
      </c>
      <c r="L25" s="158" t="e">
        <f>SUM(L26+L107+#REF!+L113)</f>
        <v>#REF!</v>
      </c>
      <c r="M25" s="158" t="e">
        <f>SUM(M26+M107+#REF!+M113)</f>
        <v>#REF!</v>
      </c>
      <c r="N25" s="158" t="e">
        <f>SUM(N26+N107+#REF!+N113)</f>
        <v>#REF!</v>
      </c>
      <c r="O25" s="158" t="e">
        <f>SUM(O26+O107+#REF!+O113)</f>
        <v>#REF!</v>
      </c>
      <c r="P25" s="158" t="e">
        <f>SUM(P26+P107+#REF!+P113)</f>
        <v>#REF!</v>
      </c>
      <c r="Q25" s="158" t="e">
        <f>SUM(Q26+Q107+#REF!+Q113)</f>
        <v>#REF!</v>
      </c>
      <c r="R25" s="158" t="e">
        <f>SUM(R26+R107+#REF!+R113)</f>
        <v>#REF!</v>
      </c>
      <c r="S25" s="158" t="e">
        <f>SUM(S26+S107+#REF!+S113)</f>
        <v>#REF!</v>
      </c>
      <c r="T25" s="158" t="e">
        <f>SUM(T26+T107+#REF!+T113)</f>
        <v>#REF!</v>
      </c>
      <c r="U25" s="158" t="e">
        <f>SUM(U26+U107+#REF!+U113)</f>
        <v>#REF!</v>
      </c>
      <c r="V25" s="158" t="e">
        <f>SUM(V26+V107+#REF!+V113)</f>
        <v>#DIV/0!</v>
      </c>
      <c r="W25" s="158" t="e">
        <f>SUM(W26+W107+#REF!+W113)</f>
        <v>#REF!</v>
      </c>
      <c r="X25" s="158" t="e">
        <f>SUM(X26+X107+#REF!+X113)</f>
        <v>#REF!</v>
      </c>
      <c r="Y25" s="158" t="e">
        <f>SUM(Y26+Y107+#REF!+Y113)</f>
        <v>#REF!</v>
      </c>
      <c r="Z25" s="158">
        <f t="shared" ref="Z25:AM25" si="24">SUM(Z26+Z107+Z113)</f>
        <v>3271604</v>
      </c>
      <c r="AA25" s="158">
        <f t="shared" si="24"/>
        <v>2164000</v>
      </c>
      <c r="AB25" s="158">
        <f t="shared" si="24"/>
        <v>693050.09000000008</v>
      </c>
      <c r="AC25" s="158">
        <f t="shared" si="24"/>
        <v>2523500</v>
      </c>
      <c r="AD25" s="158">
        <f t="shared" si="24"/>
        <v>2208500</v>
      </c>
      <c r="AE25" s="158">
        <f t="shared" si="24"/>
        <v>0</v>
      </c>
      <c r="AF25" s="158">
        <f t="shared" si="24"/>
        <v>0</v>
      </c>
      <c r="AG25" s="158">
        <f t="shared" si="24"/>
        <v>2238500</v>
      </c>
      <c r="AH25" s="158">
        <f t="shared" si="24"/>
        <v>1378750.87</v>
      </c>
      <c r="AI25" s="158">
        <f t="shared" si="24"/>
        <v>2267700</v>
      </c>
      <c r="AJ25" s="158">
        <f t="shared" si="24"/>
        <v>662366.53</v>
      </c>
      <c r="AK25" s="158">
        <f t="shared" si="24"/>
        <v>2274500</v>
      </c>
      <c r="AL25" s="158">
        <f t="shared" si="24"/>
        <v>2370000</v>
      </c>
      <c r="AM25" s="232">
        <f t="shared" si="24"/>
        <v>2504000</v>
      </c>
    </row>
    <row r="26" spans="1:39">
      <c r="A26" s="154" t="s">
        <v>262</v>
      </c>
      <c r="B26" s="150"/>
      <c r="C26" s="150"/>
      <c r="D26" s="150"/>
      <c r="E26" s="150"/>
      <c r="F26" s="150"/>
      <c r="G26" s="150"/>
      <c r="H26" s="150"/>
      <c r="I26" s="162" t="s">
        <v>29</v>
      </c>
      <c r="J26" s="163" t="s">
        <v>32</v>
      </c>
      <c r="K26" s="164">
        <f t="shared" ref="K26:AE27" si="25">SUM(K27)</f>
        <v>1827347.4300000002</v>
      </c>
      <c r="L26" s="164">
        <f t="shared" si="25"/>
        <v>1556500</v>
      </c>
      <c r="M26" s="164">
        <f t="shared" si="25"/>
        <v>1556500</v>
      </c>
      <c r="N26" s="164">
        <f t="shared" si="25"/>
        <v>786000</v>
      </c>
      <c r="O26" s="164">
        <f t="shared" si="25"/>
        <v>786000</v>
      </c>
      <c r="P26" s="164">
        <f t="shared" si="25"/>
        <v>795362</v>
      </c>
      <c r="Q26" s="164">
        <f t="shared" si="25"/>
        <v>795362</v>
      </c>
      <c r="R26" s="164">
        <f t="shared" si="25"/>
        <v>286544.93000000005</v>
      </c>
      <c r="S26" s="164">
        <f t="shared" si="25"/>
        <v>1043550</v>
      </c>
      <c r="T26" s="164">
        <f t="shared" si="25"/>
        <v>398167.75</v>
      </c>
      <c r="U26" s="164">
        <f t="shared" si="25"/>
        <v>0</v>
      </c>
      <c r="V26" s="164" t="e">
        <f t="shared" si="25"/>
        <v>#DIV/0!</v>
      </c>
      <c r="W26" s="164">
        <f t="shared" si="25"/>
        <v>1013000</v>
      </c>
      <c r="X26" s="164">
        <f t="shared" si="25"/>
        <v>1494700</v>
      </c>
      <c r="Y26" s="164">
        <f>SUM(Y27)</f>
        <v>1660200</v>
      </c>
      <c r="Z26" s="164">
        <f>SUM(Z27)</f>
        <v>2845604</v>
      </c>
      <c r="AA26" s="164">
        <f t="shared" si="25"/>
        <v>1872000</v>
      </c>
      <c r="AB26" s="164">
        <f t="shared" si="25"/>
        <v>603992.2300000001</v>
      </c>
      <c r="AC26" s="164">
        <f t="shared" si="25"/>
        <v>1920500</v>
      </c>
      <c r="AD26" s="164">
        <f t="shared" si="25"/>
        <v>1686500</v>
      </c>
      <c r="AE26" s="164">
        <f t="shared" si="25"/>
        <v>0</v>
      </c>
      <c r="AF26" s="164">
        <f t="shared" ref="AF26:AM27" si="26">SUM(AF27)</f>
        <v>0</v>
      </c>
      <c r="AG26" s="164">
        <f t="shared" si="26"/>
        <v>1716500</v>
      </c>
      <c r="AH26" s="164">
        <f t="shared" si="26"/>
        <v>1208431.7600000002</v>
      </c>
      <c r="AI26" s="164">
        <f t="shared" si="26"/>
        <v>2040700</v>
      </c>
      <c r="AJ26" s="164">
        <f t="shared" si="26"/>
        <v>639487.70000000007</v>
      </c>
      <c r="AK26" s="164">
        <f t="shared" si="26"/>
        <v>1939500</v>
      </c>
      <c r="AL26" s="164">
        <f t="shared" si="26"/>
        <v>1950000</v>
      </c>
      <c r="AM26" s="233">
        <f t="shared" si="26"/>
        <v>2014000</v>
      </c>
    </row>
    <row r="27" spans="1:39">
      <c r="A27" s="154"/>
      <c r="B27" s="150"/>
      <c r="C27" s="150"/>
      <c r="D27" s="150"/>
      <c r="E27" s="150"/>
      <c r="F27" s="150"/>
      <c r="G27" s="150"/>
      <c r="H27" s="150"/>
      <c r="I27" s="162" t="s">
        <v>155</v>
      </c>
      <c r="J27" s="163"/>
      <c r="K27" s="164">
        <f t="shared" si="25"/>
        <v>1827347.4300000002</v>
      </c>
      <c r="L27" s="164">
        <f t="shared" si="25"/>
        <v>1556500</v>
      </c>
      <c r="M27" s="164">
        <f t="shared" si="25"/>
        <v>1556500</v>
      </c>
      <c r="N27" s="164">
        <f t="shared" si="25"/>
        <v>786000</v>
      </c>
      <c r="O27" s="164">
        <f t="shared" si="25"/>
        <v>786000</v>
      </c>
      <c r="P27" s="164">
        <f t="shared" si="25"/>
        <v>795362</v>
      </c>
      <c r="Q27" s="164">
        <f t="shared" si="25"/>
        <v>795362</v>
      </c>
      <c r="R27" s="164">
        <f t="shared" si="25"/>
        <v>286544.93000000005</v>
      </c>
      <c r="S27" s="164">
        <f>SUM(S28)</f>
        <v>1043550</v>
      </c>
      <c r="T27" s="164">
        <f>SUM(T28)</f>
        <v>398167.75</v>
      </c>
      <c r="U27" s="164">
        <f t="shared" si="25"/>
        <v>0</v>
      </c>
      <c r="V27" s="164" t="e">
        <f t="shared" si="25"/>
        <v>#DIV/0!</v>
      </c>
      <c r="W27" s="164">
        <f t="shared" si="25"/>
        <v>1013000</v>
      </c>
      <c r="X27" s="164">
        <f t="shared" si="25"/>
        <v>1494700</v>
      </c>
      <c r="Y27" s="164">
        <f>SUM(Y28)</f>
        <v>1660200</v>
      </c>
      <c r="Z27" s="164">
        <f>SUM(Z28)</f>
        <v>2845604</v>
      </c>
      <c r="AA27" s="164">
        <f t="shared" si="25"/>
        <v>1872000</v>
      </c>
      <c r="AB27" s="164">
        <f t="shared" si="25"/>
        <v>603992.2300000001</v>
      </c>
      <c r="AC27" s="164">
        <f t="shared" si="25"/>
        <v>1920500</v>
      </c>
      <c r="AD27" s="164">
        <f t="shared" si="25"/>
        <v>1686500</v>
      </c>
      <c r="AE27" s="164">
        <f t="shared" si="25"/>
        <v>0</v>
      </c>
      <c r="AF27" s="164">
        <f t="shared" si="26"/>
        <v>0</v>
      </c>
      <c r="AG27" s="164">
        <f t="shared" si="26"/>
        <v>1716500</v>
      </c>
      <c r="AH27" s="164">
        <f t="shared" si="26"/>
        <v>1208431.7600000002</v>
      </c>
      <c r="AI27" s="164">
        <f t="shared" si="26"/>
        <v>2040700</v>
      </c>
      <c r="AJ27" s="164">
        <f t="shared" si="26"/>
        <v>639487.70000000007</v>
      </c>
      <c r="AK27" s="164">
        <f t="shared" si="26"/>
        <v>1939500</v>
      </c>
      <c r="AL27" s="164">
        <f t="shared" si="26"/>
        <v>1950000</v>
      </c>
      <c r="AM27" s="233">
        <f t="shared" si="26"/>
        <v>2014000</v>
      </c>
    </row>
    <row r="28" spans="1:39">
      <c r="A28" s="132"/>
      <c r="B28" s="133"/>
      <c r="C28" s="133"/>
      <c r="D28" s="133"/>
      <c r="E28" s="133"/>
      <c r="F28" s="133"/>
      <c r="G28" s="133"/>
      <c r="H28" s="133"/>
      <c r="I28" s="134">
        <v>3</v>
      </c>
      <c r="J28" s="92" t="s">
        <v>9</v>
      </c>
      <c r="K28" s="75">
        <f t="shared" ref="K28:AM28" si="27">SUM(K29+K42)</f>
        <v>1827347.4300000002</v>
      </c>
      <c r="L28" s="75">
        <f t="shared" si="27"/>
        <v>1556500</v>
      </c>
      <c r="M28" s="75">
        <f t="shared" si="27"/>
        <v>1556500</v>
      </c>
      <c r="N28" s="75">
        <f t="shared" si="27"/>
        <v>786000</v>
      </c>
      <c r="O28" s="75">
        <f t="shared" si="27"/>
        <v>786000</v>
      </c>
      <c r="P28" s="75">
        <f t="shared" si="27"/>
        <v>795362</v>
      </c>
      <c r="Q28" s="75">
        <f t="shared" si="27"/>
        <v>795362</v>
      </c>
      <c r="R28" s="75">
        <f t="shared" si="27"/>
        <v>286544.93000000005</v>
      </c>
      <c r="S28" s="75">
        <f t="shared" si="27"/>
        <v>1043550</v>
      </c>
      <c r="T28" s="75">
        <f t="shared" si="27"/>
        <v>398167.75</v>
      </c>
      <c r="U28" s="75">
        <f t="shared" si="27"/>
        <v>0</v>
      </c>
      <c r="V28" s="75" t="e">
        <f t="shared" si="27"/>
        <v>#DIV/0!</v>
      </c>
      <c r="W28" s="75">
        <f t="shared" si="27"/>
        <v>1013000</v>
      </c>
      <c r="X28" s="75">
        <f t="shared" si="27"/>
        <v>1494700</v>
      </c>
      <c r="Y28" s="75">
        <f t="shared" si="27"/>
        <v>1660200</v>
      </c>
      <c r="Z28" s="75">
        <f t="shared" si="27"/>
        <v>2845604</v>
      </c>
      <c r="AA28" s="75">
        <f t="shared" si="27"/>
        <v>1872000</v>
      </c>
      <c r="AB28" s="75">
        <f t="shared" si="27"/>
        <v>603992.2300000001</v>
      </c>
      <c r="AC28" s="75">
        <f t="shared" si="27"/>
        <v>1920500</v>
      </c>
      <c r="AD28" s="75">
        <f t="shared" si="27"/>
        <v>1686500</v>
      </c>
      <c r="AE28" s="75">
        <f t="shared" si="27"/>
        <v>0</v>
      </c>
      <c r="AF28" s="75">
        <f t="shared" si="27"/>
        <v>0</v>
      </c>
      <c r="AG28" s="75">
        <f t="shared" si="27"/>
        <v>1716500</v>
      </c>
      <c r="AH28" s="75">
        <f t="shared" si="27"/>
        <v>1208431.7600000002</v>
      </c>
      <c r="AI28" s="75">
        <f t="shared" si="27"/>
        <v>2040700</v>
      </c>
      <c r="AJ28" s="75">
        <f t="shared" si="27"/>
        <v>639487.70000000007</v>
      </c>
      <c r="AK28" s="75">
        <f t="shared" si="27"/>
        <v>1939500</v>
      </c>
      <c r="AL28" s="75">
        <f t="shared" si="27"/>
        <v>1950000</v>
      </c>
      <c r="AM28" s="234">
        <f t="shared" si="27"/>
        <v>2014000</v>
      </c>
    </row>
    <row r="29" spans="1:39">
      <c r="A29" s="135"/>
      <c r="B29" s="133"/>
      <c r="C29" s="133"/>
      <c r="D29" s="133"/>
      <c r="E29" s="133"/>
      <c r="F29" s="133"/>
      <c r="G29" s="133"/>
      <c r="H29" s="133"/>
      <c r="I29" s="134">
        <v>31</v>
      </c>
      <c r="J29" s="92" t="s">
        <v>10</v>
      </c>
      <c r="K29" s="75">
        <f t="shared" ref="K29:AK29" si="28">SUM(K30+K34+K37)</f>
        <v>818938.11</v>
      </c>
      <c r="L29" s="75">
        <f t="shared" si="28"/>
        <v>1129000</v>
      </c>
      <c r="M29" s="75">
        <f t="shared" si="28"/>
        <v>1129000</v>
      </c>
      <c r="N29" s="75">
        <f t="shared" si="28"/>
        <v>356000</v>
      </c>
      <c r="O29" s="75">
        <f t="shared" si="28"/>
        <v>356000</v>
      </c>
      <c r="P29" s="75">
        <f t="shared" si="28"/>
        <v>398000</v>
      </c>
      <c r="Q29" s="75">
        <f t="shared" si="28"/>
        <v>398000</v>
      </c>
      <c r="R29" s="75">
        <f t="shared" si="28"/>
        <v>152435.69</v>
      </c>
      <c r="S29" s="75">
        <f t="shared" si="28"/>
        <v>511550</v>
      </c>
      <c r="T29" s="75">
        <f t="shared" si="28"/>
        <v>242539.08</v>
      </c>
      <c r="U29" s="75">
        <f t="shared" si="28"/>
        <v>0</v>
      </c>
      <c r="V29" s="75">
        <f t="shared" si="28"/>
        <v>873.74576271186436</v>
      </c>
      <c r="W29" s="75">
        <f t="shared" si="28"/>
        <v>511000</v>
      </c>
      <c r="X29" s="75">
        <f t="shared" si="28"/>
        <v>623500</v>
      </c>
      <c r="Y29" s="75">
        <f t="shared" si="28"/>
        <v>694904</v>
      </c>
      <c r="Z29" s="75">
        <f t="shared" si="28"/>
        <v>739600</v>
      </c>
      <c r="AA29" s="75">
        <f t="shared" si="28"/>
        <v>697500</v>
      </c>
      <c r="AB29" s="75">
        <f t="shared" si="28"/>
        <v>359914.44000000006</v>
      </c>
      <c r="AC29" s="75">
        <f t="shared" si="28"/>
        <v>697500</v>
      </c>
      <c r="AD29" s="75">
        <f t="shared" si="28"/>
        <v>671000</v>
      </c>
      <c r="AE29" s="75">
        <f t="shared" si="28"/>
        <v>0</v>
      </c>
      <c r="AF29" s="75">
        <f t="shared" si="28"/>
        <v>0</v>
      </c>
      <c r="AG29" s="75">
        <f t="shared" si="28"/>
        <v>696000</v>
      </c>
      <c r="AH29" s="75">
        <f t="shared" si="28"/>
        <v>565394.39</v>
      </c>
      <c r="AI29" s="72">
        <f t="shared" si="28"/>
        <v>789000</v>
      </c>
      <c r="AJ29" s="72">
        <f t="shared" si="28"/>
        <v>336411.51</v>
      </c>
      <c r="AK29" s="72">
        <f t="shared" si="28"/>
        <v>837500</v>
      </c>
      <c r="AL29" s="72">
        <v>850000</v>
      </c>
      <c r="AM29" s="235">
        <v>850000</v>
      </c>
    </row>
    <row r="30" spans="1:39">
      <c r="A30" s="81"/>
      <c r="B30" s="127" t="s">
        <v>85</v>
      </c>
      <c r="C30" s="78"/>
      <c r="D30" s="78"/>
      <c r="E30" s="78"/>
      <c r="F30" s="78"/>
      <c r="G30" s="78"/>
      <c r="H30" s="78"/>
      <c r="I30" s="73">
        <v>311</v>
      </c>
      <c r="J30" s="74" t="s">
        <v>129</v>
      </c>
      <c r="K30" s="59">
        <f>SUM(K31)</f>
        <v>710476.99</v>
      </c>
      <c r="L30" s="59">
        <f>SUM(L31)</f>
        <v>972000</v>
      </c>
      <c r="M30" s="59">
        <f>SUM(M31)</f>
        <v>972000</v>
      </c>
      <c r="N30" s="59">
        <f t="shared" ref="N30:AB30" si="29">SUM(N31:N32)</f>
        <v>296000</v>
      </c>
      <c r="O30" s="59">
        <f t="shared" si="29"/>
        <v>296000</v>
      </c>
      <c r="P30" s="59">
        <f t="shared" si="29"/>
        <v>335000</v>
      </c>
      <c r="Q30" s="59">
        <f t="shared" si="29"/>
        <v>335000</v>
      </c>
      <c r="R30" s="59">
        <f t="shared" si="29"/>
        <v>121563.91</v>
      </c>
      <c r="S30" s="59">
        <f t="shared" si="29"/>
        <v>460000</v>
      </c>
      <c r="T30" s="59">
        <f t="shared" si="29"/>
        <v>212889.91999999998</v>
      </c>
      <c r="U30" s="59">
        <f t="shared" si="29"/>
        <v>0</v>
      </c>
      <c r="V30" s="59">
        <f t="shared" si="29"/>
        <v>609.74576271186436</v>
      </c>
      <c r="W30" s="59">
        <f t="shared" si="29"/>
        <v>460000</v>
      </c>
      <c r="X30" s="59">
        <f t="shared" si="29"/>
        <v>510000</v>
      </c>
      <c r="Y30" s="59">
        <f t="shared" si="29"/>
        <v>578000</v>
      </c>
      <c r="Z30" s="59">
        <f t="shared" ref="Z30" si="30">SUM(Z31:Z32)</f>
        <v>590000</v>
      </c>
      <c r="AA30" s="59">
        <f t="shared" si="29"/>
        <v>578000</v>
      </c>
      <c r="AB30" s="59">
        <f t="shared" si="29"/>
        <v>313059.54000000004</v>
      </c>
      <c r="AC30" s="59">
        <f t="shared" ref="AC30:AF30" si="31">SUM(AC31:AC32)</f>
        <v>578000</v>
      </c>
      <c r="AD30" s="59">
        <f t="shared" si="31"/>
        <v>561000</v>
      </c>
      <c r="AE30" s="59">
        <f t="shared" si="31"/>
        <v>0</v>
      </c>
      <c r="AF30" s="59">
        <f t="shared" si="31"/>
        <v>0</v>
      </c>
      <c r="AG30" s="59">
        <f>SUM(AG31:AG33)</f>
        <v>586000</v>
      </c>
      <c r="AH30" s="59">
        <f t="shared" ref="AH30:AK30" si="32">SUM(AH31:AH33)</f>
        <v>485138.75</v>
      </c>
      <c r="AI30" s="59">
        <f t="shared" si="32"/>
        <v>655000</v>
      </c>
      <c r="AJ30" s="59">
        <f t="shared" si="32"/>
        <v>291821.59999999998</v>
      </c>
      <c r="AK30" s="59">
        <f t="shared" si="32"/>
        <v>680000</v>
      </c>
      <c r="AL30" s="71"/>
      <c r="AM30" s="262"/>
    </row>
    <row r="31" spans="1:39" hidden="1">
      <c r="A31" s="81"/>
      <c r="B31" s="127"/>
      <c r="C31" s="78"/>
      <c r="D31" s="78"/>
      <c r="E31" s="78"/>
      <c r="F31" s="78"/>
      <c r="G31" s="78"/>
      <c r="H31" s="78"/>
      <c r="I31" s="73">
        <v>31111</v>
      </c>
      <c r="J31" s="74" t="s">
        <v>33</v>
      </c>
      <c r="K31" s="59">
        <v>710476.99</v>
      </c>
      <c r="L31" s="59">
        <v>972000</v>
      </c>
      <c r="M31" s="59">
        <v>972000</v>
      </c>
      <c r="N31" s="59">
        <v>293000</v>
      </c>
      <c r="O31" s="59">
        <v>293000</v>
      </c>
      <c r="P31" s="59">
        <v>295000</v>
      </c>
      <c r="Q31" s="59">
        <v>295000</v>
      </c>
      <c r="R31" s="59">
        <v>121563.91</v>
      </c>
      <c r="S31" s="59">
        <v>250000</v>
      </c>
      <c r="T31" s="59">
        <v>176514.08</v>
      </c>
      <c r="U31" s="59"/>
      <c r="V31" s="72">
        <f t="shared" si="16"/>
        <v>84.745762711864401</v>
      </c>
      <c r="W31" s="58">
        <v>250000</v>
      </c>
      <c r="X31" s="77">
        <v>340000</v>
      </c>
      <c r="Y31" s="77">
        <v>408000</v>
      </c>
      <c r="Z31" s="77">
        <v>400000</v>
      </c>
      <c r="AA31" s="71">
        <v>408000</v>
      </c>
      <c r="AB31" s="71">
        <v>259070.82</v>
      </c>
      <c r="AC31" s="71">
        <v>408000</v>
      </c>
      <c r="AD31" s="71">
        <v>408000</v>
      </c>
      <c r="AE31" s="71"/>
      <c r="AF31" s="71"/>
      <c r="AG31" s="84">
        <f t="shared" si="17"/>
        <v>408000</v>
      </c>
      <c r="AH31" s="71">
        <v>413471.78</v>
      </c>
      <c r="AI31" s="77">
        <v>467000</v>
      </c>
      <c r="AJ31" s="22">
        <v>217454.78</v>
      </c>
      <c r="AK31" s="71">
        <v>430000</v>
      </c>
      <c r="AL31" s="71"/>
      <c r="AM31" s="262"/>
    </row>
    <row r="32" spans="1:39" hidden="1">
      <c r="A32" s="81"/>
      <c r="B32" s="127"/>
      <c r="C32" s="78"/>
      <c r="D32" s="78"/>
      <c r="E32" s="78"/>
      <c r="F32" s="78"/>
      <c r="G32" s="78"/>
      <c r="H32" s="78"/>
      <c r="I32" s="73">
        <v>31112</v>
      </c>
      <c r="J32" s="74" t="s">
        <v>259</v>
      </c>
      <c r="K32" s="59"/>
      <c r="L32" s="59"/>
      <c r="M32" s="59"/>
      <c r="N32" s="59">
        <v>3000</v>
      </c>
      <c r="O32" s="59">
        <v>3000</v>
      </c>
      <c r="P32" s="59">
        <v>40000</v>
      </c>
      <c r="Q32" s="59">
        <v>40000</v>
      </c>
      <c r="R32" s="59"/>
      <c r="S32" s="59">
        <v>210000</v>
      </c>
      <c r="T32" s="59">
        <v>36375.839999999997</v>
      </c>
      <c r="U32" s="59"/>
      <c r="V32" s="72">
        <f t="shared" si="16"/>
        <v>525</v>
      </c>
      <c r="W32" s="58">
        <v>210000</v>
      </c>
      <c r="X32" s="71">
        <v>170000</v>
      </c>
      <c r="Y32" s="71">
        <v>170000</v>
      </c>
      <c r="Z32" s="71">
        <v>190000</v>
      </c>
      <c r="AA32" s="71">
        <v>170000</v>
      </c>
      <c r="AB32" s="71">
        <v>53988.72</v>
      </c>
      <c r="AC32" s="71">
        <v>170000</v>
      </c>
      <c r="AD32" s="71">
        <v>153000</v>
      </c>
      <c r="AE32" s="71"/>
      <c r="AF32" s="71"/>
      <c r="AG32" s="84">
        <v>153000</v>
      </c>
      <c r="AH32" s="71">
        <v>48750.12</v>
      </c>
      <c r="AI32" s="77">
        <v>153000</v>
      </c>
      <c r="AJ32" s="22">
        <v>61866.720000000001</v>
      </c>
      <c r="AK32" s="71">
        <v>220000</v>
      </c>
      <c r="AL32" s="71"/>
      <c r="AM32" s="262"/>
    </row>
    <row r="33" spans="1:39" hidden="1">
      <c r="A33" s="81"/>
      <c r="B33" s="127"/>
      <c r="C33" s="78"/>
      <c r="D33" s="78"/>
      <c r="E33" s="78"/>
      <c r="F33" s="78"/>
      <c r="G33" s="78"/>
      <c r="H33" s="78"/>
      <c r="I33" s="73">
        <v>31126</v>
      </c>
      <c r="J33" s="74" t="s">
        <v>357</v>
      </c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72"/>
      <c r="W33" s="58"/>
      <c r="X33" s="71"/>
      <c r="Y33" s="193">
        <v>0</v>
      </c>
      <c r="Z33" s="193">
        <v>25000</v>
      </c>
      <c r="AA33" s="71">
        <v>25000</v>
      </c>
      <c r="AB33" s="71"/>
      <c r="AC33" s="71">
        <v>25000</v>
      </c>
      <c r="AD33" s="71">
        <v>25000</v>
      </c>
      <c r="AE33" s="71"/>
      <c r="AF33" s="71"/>
      <c r="AG33" s="84">
        <f t="shared" ref="AG33" si="33">SUM(AD33+AE33-AF33)</f>
        <v>25000</v>
      </c>
      <c r="AH33" s="71">
        <v>22916.85</v>
      </c>
      <c r="AI33" s="77">
        <v>35000</v>
      </c>
      <c r="AJ33" s="22">
        <v>12500.1</v>
      </c>
      <c r="AK33" s="71">
        <v>30000</v>
      </c>
      <c r="AL33" s="71"/>
      <c r="AM33" s="262"/>
    </row>
    <row r="34" spans="1:39">
      <c r="A34" s="81"/>
      <c r="B34" s="127" t="s">
        <v>85</v>
      </c>
      <c r="C34" s="78"/>
      <c r="D34" s="78"/>
      <c r="E34" s="78"/>
      <c r="F34" s="78"/>
      <c r="G34" s="78"/>
      <c r="H34" s="78"/>
      <c r="I34" s="73">
        <v>312</v>
      </c>
      <c r="J34" s="74" t="s">
        <v>11</v>
      </c>
      <c r="K34" s="59">
        <f t="shared" ref="K34:W34" si="34">SUM(K35)</f>
        <v>0</v>
      </c>
      <c r="L34" s="59">
        <f t="shared" si="34"/>
        <v>8000</v>
      </c>
      <c r="M34" s="59">
        <f t="shared" si="34"/>
        <v>8000</v>
      </c>
      <c r="N34" s="59">
        <f t="shared" si="34"/>
        <v>14000</v>
      </c>
      <c r="O34" s="59">
        <f t="shared" si="34"/>
        <v>14000</v>
      </c>
      <c r="P34" s="59">
        <f t="shared" si="34"/>
        <v>12000</v>
      </c>
      <c r="Q34" s="59">
        <f t="shared" si="34"/>
        <v>12000</v>
      </c>
      <c r="R34" s="59">
        <f t="shared" si="34"/>
        <v>9962.77</v>
      </c>
      <c r="S34" s="59">
        <f t="shared" si="34"/>
        <v>15000</v>
      </c>
      <c r="T34" s="59">
        <f t="shared" si="34"/>
        <v>4500</v>
      </c>
      <c r="U34" s="59">
        <f t="shared" si="34"/>
        <v>0</v>
      </c>
      <c r="V34" s="59">
        <f t="shared" si="34"/>
        <v>125</v>
      </c>
      <c r="W34" s="59">
        <f t="shared" si="34"/>
        <v>15000</v>
      </c>
      <c r="X34" s="59">
        <f>SUM(X35:X36)</f>
        <v>34000</v>
      </c>
      <c r="Y34" s="59">
        <f>SUM(Y35:Y36)</f>
        <v>27500</v>
      </c>
      <c r="Z34" s="59">
        <v>52500</v>
      </c>
      <c r="AA34" s="59">
        <f t="shared" ref="AA34:AK34" si="35">SUM(AA35:AA36)</f>
        <v>30000</v>
      </c>
      <c r="AB34" s="59">
        <f t="shared" si="35"/>
        <v>0</v>
      </c>
      <c r="AC34" s="59">
        <f t="shared" si="35"/>
        <v>30000</v>
      </c>
      <c r="AD34" s="59">
        <f t="shared" si="35"/>
        <v>30000</v>
      </c>
      <c r="AE34" s="59">
        <f t="shared" si="35"/>
        <v>0</v>
      </c>
      <c r="AF34" s="59">
        <f t="shared" si="35"/>
        <v>0</v>
      </c>
      <c r="AG34" s="59">
        <f t="shared" si="35"/>
        <v>30000</v>
      </c>
      <c r="AH34" s="59">
        <f t="shared" si="35"/>
        <v>6000</v>
      </c>
      <c r="AI34" s="58">
        <f t="shared" si="35"/>
        <v>30000</v>
      </c>
      <c r="AJ34" s="58">
        <f t="shared" si="35"/>
        <v>0</v>
      </c>
      <c r="AK34" s="58">
        <f t="shared" si="35"/>
        <v>50000</v>
      </c>
      <c r="AL34" s="71"/>
      <c r="AM34" s="262"/>
    </row>
    <row r="35" spans="1:39" hidden="1">
      <c r="A35" s="81"/>
      <c r="B35" s="127"/>
      <c r="C35" s="78"/>
      <c r="D35" s="78"/>
      <c r="E35" s="78"/>
      <c r="F35" s="78"/>
      <c r="G35" s="78"/>
      <c r="H35" s="78"/>
      <c r="I35" s="73">
        <v>31211</v>
      </c>
      <c r="J35" s="74" t="s">
        <v>11</v>
      </c>
      <c r="K35" s="59">
        <v>0</v>
      </c>
      <c r="L35" s="59">
        <v>8000</v>
      </c>
      <c r="M35" s="59">
        <v>8000</v>
      </c>
      <c r="N35" s="59">
        <v>14000</v>
      </c>
      <c r="O35" s="59">
        <v>14000</v>
      </c>
      <c r="P35" s="59">
        <v>12000</v>
      </c>
      <c r="Q35" s="59">
        <v>12000</v>
      </c>
      <c r="R35" s="59">
        <v>9962.77</v>
      </c>
      <c r="S35" s="59">
        <v>15000</v>
      </c>
      <c r="T35" s="59">
        <v>4500</v>
      </c>
      <c r="U35" s="59"/>
      <c r="V35" s="72">
        <f t="shared" si="16"/>
        <v>125</v>
      </c>
      <c r="W35" s="58">
        <v>15000</v>
      </c>
      <c r="X35" s="71">
        <v>27000</v>
      </c>
      <c r="Y35" s="193">
        <v>20000</v>
      </c>
      <c r="Z35" s="193">
        <v>20000</v>
      </c>
      <c r="AA35" s="71">
        <v>20000</v>
      </c>
      <c r="AB35" s="71"/>
      <c r="AC35" s="71">
        <v>20000</v>
      </c>
      <c r="AD35" s="71">
        <v>20000</v>
      </c>
      <c r="AE35" s="71"/>
      <c r="AF35" s="71"/>
      <c r="AG35" s="84">
        <f>SUM(AD35+AE35-AF35)</f>
        <v>20000</v>
      </c>
      <c r="AH35" s="71">
        <v>6000</v>
      </c>
      <c r="AI35" s="77">
        <v>20000</v>
      </c>
      <c r="AJ35" s="22">
        <v>0</v>
      </c>
      <c r="AK35" s="71">
        <v>35000</v>
      </c>
      <c r="AL35" s="71"/>
      <c r="AM35" s="262"/>
    </row>
    <row r="36" spans="1:39" hidden="1">
      <c r="A36" s="81"/>
      <c r="B36" s="127"/>
      <c r="C36" s="78"/>
      <c r="D36" s="78"/>
      <c r="E36" s="78"/>
      <c r="F36" s="78"/>
      <c r="G36" s="78"/>
      <c r="H36" s="78"/>
      <c r="I36" s="73">
        <v>31211</v>
      </c>
      <c r="J36" s="74" t="s">
        <v>325</v>
      </c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72"/>
      <c r="W36" s="58"/>
      <c r="X36" s="71">
        <v>7000</v>
      </c>
      <c r="Y36" s="193">
        <v>7500</v>
      </c>
      <c r="Z36" s="193">
        <v>7500</v>
      </c>
      <c r="AA36" s="71">
        <v>10000</v>
      </c>
      <c r="AB36" s="71"/>
      <c r="AC36" s="71">
        <v>10000</v>
      </c>
      <c r="AD36" s="71">
        <v>10000</v>
      </c>
      <c r="AE36" s="71"/>
      <c r="AF36" s="71"/>
      <c r="AG36" s="84">
        <f t="shared" ref="AG36:AG41" si="36">SUM(AD36+AE36-AF36)</f>
        <v>10000</v>
      </c>
      <c r="AH36" s="71"/>
      <c r="AI36" s="77">
        <v>10000</v>
      </c>
      <c r="AJ36" s="22">
        <v>0</v>
      </c>
      <c r="AK36" s="71">
        <v>15000</v>
      </c>
      <c r="AL36" s="71"/>
      <c r="AM36" s="262"/>
    </row>
    <row r="37" spans="1:39">
      <c r="A37" s="81"/>
      <c r="B37" s="127" t="s">
        <v>85</v>
      </c>
      <c r="C37" s="78"/>
      <c r="D37" s="78"/>
      <c r="E37" s="78"/>
      <c r="F37" s="78"/>
      <c r="G37" s="78"/>
      <c r="H37" s="78"/>
      <c r="I37" s="73">
        <v>313</v>
      </c>
      <c r="J37" s="74" t="s">
        <v>130</v>
      </c>
      <c r="K37" s="59">
        <f t="shared" ref="K37:X37" si="37">SUM(K38:K40)</f>
        <v>108461.12</v>
      </c>
      <c r="L37" s="59">
        <f t="shared" si="37"/>
        <v>149000</v>
      </c>
      <c r="M37" s="59">
        <f t="shared" si="37"/>
        <v>149000</v>
      </c>
      <c r="N37" s="59">
        <f t="shared" si="37"/>
        <v>46000</v>
      </c>
      <c r="O37" s="59">
        <f>SUM(O38:O40)</f>
        <v>46000</v>
      </c>
      <c r="P37" s="59">
        <f t="shared" si="37"/>
        <v>51000</v>
      </c>
      <c r="Q37" s="59">
        <f>SUM(Q38:Q40)</f>
        <v>51000</v>
      </c>
      <c r="R37" s="59">
        <f t="shared" si="37"/>
        <v>20909.009999999998</v>
      </c>
      <c r="S37" s="59">
        <f t="shared" si="37"/>
        <v>36550</v>
      </c>
      <c r="T37" s="59">
        <f t="shared" si="37"/>
        <v>25149.16</v>
      </c>
      <c r="U37" s="59">
        <f t="shared" si="37"/>
        <v>0</v>
      </c>
      <c r="V37" s="59">
        <f t="shared" si="37"/>
        <v>139</v>
      </c>
      <c r="W37" s="59">
        <f t="shared" si="37"/>
        <v>36000</v>
      </c>
      <c r="X37" s="59">
        <f t="shared" si="37"/>
        <v>79500</v>
      </c>
      <c r="Y37" s="59">
        <f>SUM(Y38:Y41)</f>
        <v>89404</v>
      </c>
      <c r="Z37" s="59">
        <f>SUM(Z38:Z41)</f>
        <v>97100</v>
      </c>
      <c r="AA37" s="59">
        <f t="shared" ref="AA37:AK37" si="38">SUM(AA38:AA41)</f>
        <v>89500</v>
      </c>
      <c r="AB37" s="59">
        <f t="shared" si="38"/>
        <v>46854.899999999994</v>
      </c>
      <c r="AC37" s="59">
        <f t="shared" si="38"/>
        <v>89500</v>
      </c>
      <c r="AD37" s="59">
        <f t="shared" si="38"/>
        <v>80000</v>
      </c>
      <c r="AE37" s="59">
        <f t="shared" si="38"/>
        <v>0</v>
      </c>
      <c r="AF37" s="59">
        <f t="shared" si="38"/>
        <v>0</v>
      </c>
      <c r="AG37" s="59">
        <f t="shared" si="38"/>
        <v>80000</v>
      </c>
      <c r="AH37" s="59">
        <f t="shared" si="38"/>
        <v>74255.64</v>
      </c>
      <c r="AI37" s="58">
        <f t="shared" si="38"/>
        <v>104000</v>
      </c>
      <c r="AJ37" s="58">
        <f t="shared" si="38"/>
        <v>44589.91</v>
      </c>
      <c r="AK37" s="58">
        <f t="shared" si="38"/>
        <v>107500</v>
      </c>
      <c r="AL37" s="71"/>
      <c r="AM37" s="262"/>
    </row>
    <row r="38" spans="1:39" hidden="1">
      <c r="A38" s="81"/>
      <c r="B38" s="127"/>
      <c r="C38" s="78"/>
      <c r="D38" s="78"/>
      <c r="E38" s="78"/>
      <c r="F38" s="78"/>
      <c r="G38" s="78"/>
      <c r="H38" s="78"/>
      <c r="I38" s="73">
        <v>31321</v>
      </c>
      <c r="J38" s="74" t="s">
        <v>12</v>
      </c>
      <c r="K38" s="59">
        <v>96829.84</v>
      </c>
      <c r="L38" s="59">
        <v>132500</v>
      </c>
      <c r="M38" s="59">
        <v>132500</v>
      </c>
      <c r="N38" s="59">
        <v>41000</v>
      </c>
      <c r="O38" s="59">
        <v>41000</v>
      </c>
      <c r="P38" s="59">
        <v>45000</v>
      </c>
      <c r="Q38" s="59">
        <v>45000</v>
      </c>
      <c r="R38" s="59">
        <v>18842.37</v>
      </c>
      <c r="S38" s="58">
        <v>32550</v>
      </c>
      <c r="T38" s="59">
        <v>22663.43</v>
      </c>
      <c r="U38" s="59"/>
      <c r="V38" s="72">
        <f t="shared" si="16"/>
        <v>72.333333333333343</v>
      </c>
      <c r="W38" s="58">
        <v>32000</v>
      </c>
      <c r="X38" s="71">
        <v>51500</v>
      </c>
      <c r="Y38" s="71">
        <v>58904</v>
      </c>
      <c r="Z38" s="71">
        <v>65000</v>
      </c>
      <c r="AA38" s="71">
        <v>59000</v>
      </c>
      <c r="AB38" s="71">
        <v>37242.75</v>
      </c>
      <c r="AC38" s="71">
        <v>59000</v>
      </c>
      <c r="AD38" s="71">
        <v>59000</v>
      </c>
      <c r="AE38" s="71"/>
      <c r="AF38" s="71"/>
      <c r="AG38" s="84">
        <f t="shared" si="36"/>
        <v>59000</v>
      </c>
      <c r="AH38" s="71">
        <v>68222.850000000006</v>
      </c>
      <c r="AI38" s="77">
        <v>78000</v>
      </c>
      <c r="AJ38" s="22">
        <v>35823.620000000003</v>
      </c>
      <c r="AK38" s="71">
        <v>71000</v>
      </c>
      <c r="AL38" s="71"/>
      <c r="AM38" s="262"/>
    </row>
    <row r="39" spans="1:39" hidden="1">
      <c r="A39" s="81"/>
      <c r="B39" s="127"/>
      <c r="C39" s="78"/>
      <c r="D39" s="78"/>
      <c r="E39" s="78"/>
      <c r="F39" s="78"/>
      <c r="G39" s="78"/>
      <c r="H39" s="78"/>
      <c r="I39" s="73">
        <v>31321</v>
      </c>
      <c r="J39" s="74" t="s">
        <v>286</v>
      </c>
      <c r="K39" s="59"/>
      <c r="L39" s="59"/>
      <c r="M39" s="59"/>
      <c r="N39" s="59"/>
      <c r="O39" s="59"/>
      <c r="P39" s="59"/>
      <c r="Q39" s="59"/>
      <c r="R39" s="59"/>
      <c r="S39" s="58"/>
      <c r="T39" s="59"/>
      <c r="U39" s="59"/>
      <c r="V39" s="72"/>
      <c r="W39" s="58"/>
      <c r="X39" s="71">
        <v>22000</v>
      </c>
      <c r="Y39" s="71">
        <v>21000</v>
      </c>
      <c r="Z39" s="71">
        <v>31000</v>
      </c>
      <c r="AA39" s="71">
        <v>21000</v>
      </c>
      <c r="AB39" s="71">
        <v>8701.74</v>
      </c>
      <c r="AC39" s="71">
        <v>21000</v>
      </c>
      <c r="AD39" s="71">
        <v>21000</v>
      </c>
      <c r="AE39" s="71"/>
      <c r="AF39" s="71"/>
      <c r="AG39" s="84">
        <f t="shared" si="36"/>
        <v>21000</v>
      </c>
      <c r="AH39" s="71">
        <v>6032.79</v>
      </c>
      <c r="AI39" s="77">
        <v>26000</v>
      </c>
      <c r="AJ39" s="22">
        <v>8766.2900000000009</v>
      </c>
      <c r="AK39" s="71">
        <v>36500</v>
      </c>
      <c r="AL39" s="71"/>
      <c r="AM39" s="262"/>
    </row>
    <row r="40" spans="1:39" hidden="1">
      <c r="A40" s="81"/>
      <c r="B40" s="127"/>
      <c r="C40" s="78"/>
      <c r="D40" s="78"/>
      <c r="E40" s="78"/>
      <c r="F40" s="78"/>
      <c r="G40" s="78"/>
      <c r="H40" s="78"/>
      <c r="I40" s="73">
        <v>31331</v>
      </c>
      <c r="J40" s="74" t="s">
        <v>13</v>
      </c>
      <c r="K40" s="59">
        <v>11631.28</v>
      </c>
      <c r="L40" s="59">
        <v>16500</v>
      </c>
      <c r="M40" s="59">
        <v>16500</v>
      </c>
      <c r="N40" s="59">
        <v>5000</v>
      </c>
      <c r="O40" s="59">
        <v>5000</v>
      </c>
      <c r="P40" s="59">
        <v>6000</v>
      </c>
      <c r="Q40" s="59">
        <v>6000</v>
      </c>
      <c r="R40" s="59">
        <v>2066.64</v>
      </c>
      <c r="S40" s="58">
        <v>4000</v>
      </c>
      <c r="T40" s="59">
        <v>2485.73</v>
      </c>
      <c r="U40" s="59"/>
      <c r="V40" s="72">
        <f t="shared" si="16"/>
        <v>66.666666666666657</v>
      </c>
      <c r="W40" s="58">
        <v>4000</v>
      </c>
      <c r="X40" s="71">
        <v>6000</v>
      </c>
      <c r="Y40" s="71">
        <v>7000</v>
      </c>
      <c r="Z40" s="71">
        <v>600</v>
      </c>
      <c r="AA40" s="71">
        <v>7000</v>
      </c>
      <c r="AB40" s="71">
        <v>559.53</v>
      </c>
      <c r="AC40" s="71">
        <v>7000</v>
      </c>
      <c r="AD40" s="71">
        <v>0</v>
      </c>
      <c r="AE40" s="71"/>
      <c r="AF40" s="71"/>
      <c r="AG40" s="84">
        <f t="shared" si="36"/>
        <v>0</v>
      </c>
      <c r="AH40" s="71"/>
      <c r="AI40" s="77">
        <v>0</v>
      </c>
      <c r="AJ40" s="22">
        <v>0</v>
      </c>
      <c r="AK40" s="71"/>
      <c r="AL40" s="71"/>
      <c r="AM40" s="262"/>
    </row>
    <row r="41" spans="1:39" hidden="1">
      <c r="A41" s="81"/>
      <c r="B41" s="127"/>
      <c r="C41" s="78"/>
      <c r="D41" s="78"/>
      <c r="E41" s="78"/>
      <c r="F41" s="78"/>
      <c r="G41" s="78"/>
      <c r="H41" s="78"/>
      <c r="I41" s="73">
        <v>31331</v>
      </c>
      <c r="J41" s="74" t="s">
        <v>287</v>
      </c>
      <c r="K41" s="59"/>
      <c r="L41" s="59"/>
      <c r="M41" s="59"/>
      <c r="N41" s="59"/>
      <c r="O41" s="59"/>
      <c r="P41" s="59"/>
      <c r="Q41" s="59"/>
      <c r="R41" s="59"/>
      <c r="S41" s="58"/>
      <c r="T41" s="59"/>
      <c r="U41" s="59"/>
      <c r="V41" s="72"/>
      <c r="W41" s="58"/>
      <c r="X41" s="71">
        <v>2500</v>
      </c>
      <c r="Y41" s="71">
        <v>2500</v>
      </c>
      <c r="Z41" s="71">
        <v>500</v>
      </c>
      <c r="AA41" s="71">
        <v>2500</v>
      </c>
      <c r="AB41" s="71">
        <v>350.88</v>
      </c>
      <c r="AC41" s="71">
        <v>2500</v>
      </c>
      <c r="AD41" s="71">
        <v>0</v>
      </c>
      <c r="AE41" s="71"/>
      <c r="AF41" s="71"/>
      <c r="AG41" s="84">
        <f t="shared" si="36"/>
        <v>0</v>
      </c>
      <c r="AH41" s="71"/>
      <c r="AI41" s="71">
        <v>0</v>
      </c>
      <c r="AJ41" s="22">
        <v>0</v>
      </c>
      <c r="AK41" s="71"/>
      <c r="AL41" s="71"/>
      <c r="AM41" s="262"/>
    </row>
    <row r="42" spans="1:39">
      <c r="A42" s="135"/>
      <c r="B42" s="133"/>
      <c r="C42" s="133"/>
      <c r="D42" s="133"/>
      <c r="E42" s="133"/>
      <c r="F42" s="133"/>
      <c r="G42" s="133"/>
      <c r="H42" s="133"/>
      <c r="I42" s="134">
        <v>32</v>
      </c>
      <c r="J42" s="92" t="s">
        <v>14</v>
      </c>
      <c r="K42" s="75">
        <f t="shared" ref="K42:AK42" si="39">SUM(K43+K48+K59+K101)</f>
        <v>1008409.3200000001</v>
      </c>
      <c r="L42" s="75">
        <f t="shared" si="39"/>
        <v>427500</v>
      </c>
      <c r="M42" s="75">
        <f t="shared" si="39"/>
        <v>427500</v>
      </c>
      <c r="N42" s="75">
        <f t="shared" si="39"/>
        <v>430000</v>
      </c>
      <c r="O42" s="75">
        <f t="shared" si="39"/>
        <v>430000</v>
      </c>
      <c r="P42" s="75">
        <f t="shared" si="39"/>
        <v>397362</v>
      </c>
      <c r="Q42" s="75">
        <f t="shared" si="39"/>
        <v>397362</v>
      </c>
      <c r="R42" s="75">
        <f t="shared" si="39"/>
        <v>134109.24000000002</v>
      </c>
      <c r="S42" s="75">
        <f t="shared" si="39"/>
        <v>532000</v>
      </c>
      <c r="T42" s="75">
        <f t="shared" si="39"/>
        <v>155628.67000000001</v>
      </c>
      <c r="U42" s="75">
        <f t="shared" si="39"/>
        <v>0</v>
      </c>
      <c r="V42" s="75" t="e">
        <f t="shared" si="39"/>
        <v>#DIV/0!</v>
      </c>
      <c r="W42" s="75">
        <f t="shared" si="39"/>
        <v>502000</v>
      </c>
      <c r="X42" s="75">
        <f t="shared" si="39"/>
        <v>871200</v>
      </c>
      <c r="Y42" s="75">
        <f t="shared" si="39"/>
        <v>965296</v>
      </c>
      <c r="Z42" s="75">
        <f t="shared" si="39"/>
        <v>2106004</v>
      </c>
      <c r="AA42" s="75">
        <f t="shared" si="39"/>
        <v>1174500</v>
      </c>
      <c r="AB42" s="75">
        <f t="shared" si="39"/>
        <v>244077.79000000004</v>
      </c>
      <c r="AC42" s="75">
        <f t="shared" si="39"/>
        <v>1223000</v>
      </c>
      <c r="AD42" s="75">
        <f t="shared" si="39"/>
        <v>1015500</v>
      </c>
      <c r="AE42" s="75">
        <f t="shared" si="39"/>
        <v>0</v>
      </c>
      <c r="AF42" s="75">
        <f t="shared" si="39"/>
        <v>0</v>
      </c>
      <c r="AG42" s="75">
        <f t="shared" si="39"/>
        <v>1020500</v>
      </c>
      <c r="AH42" s="75">
        <f t="shared" si="39"/>
        <v>643037.37000000011</v>
      </c>
      <c r="AI42" s="75">
        <f t="shared" si="39"/>
        <v>1251700</v>
      </c>
      <c r="AJ42" s="75">
        <f t="shared" si="39"/>
        <v>303076.19000000006</v>
      </c>
      <c r="AK42" s="75">
        <f t="shared" si="39"/>
        <v>1102000</v>
      </c>
      <c r="AL42" s="71">
        <v>1100000</v>
      </c>
      <c r="AM42" s="262">
        <v>1164000</v>
      </c>
    </row>
    <row r="43" spans="1:39">
      <c r="A43" s="81"/>
      <c r="B43" s="127" t="s">
        <v>85</v>
      </c>
      <c r="C43" s="78"/>
      <c r="D43" s="78"/>
      <c r="E43" s="78"/>
      <c r="F43" s="78"/>
      <c r="G43" s="78"/>
      <c r="H43" s="78"/>
      <c r="I43" s="73">
        <v>321</v>
      </c>
      <c r="J43" s="74" t="s">
        <v>165</v>
      </c>
      <c r="K43" s="59">
        <f t="shared" ref="K43:AB43" si="40">SUM(K44:K47)</f>
        <v>31101</v>
      </c>
      <c r="L43" s="59">
        <f t="shared" si="40"/>
        <v>26000</v>
      </c>
      <c r="M43" s="59">
        <f t="shared" si="40"/>
        <v>26000</v>
      </c>
      <c r="N43" s="59">
        <f t="shared" si="40"/>
        <v>12000</v>
      </c>
      <c r="O43" s="59">
        <f>SUM(O44:O47)</f>
        <v>12000</v>
      </c>
      <c r="P43" s="59">
        <f t="shared" si="40"/>
        <v>12000</v>
      </c>
      <c r="Q43" s="59">
        <f>SUM(Q44:Q47)</f>
        <v>12000</v>
      </c>
      <c r="R43" s="59">
        <f t="shared" si="40"/>
        <v>4435.2</v>
      </c>
      <c r="S43" s="59">
        <f t="shared" si="40"/>
        <v>12000</v>
      </c>
      <c r="T43" s="59">
        <f t="shared" si="40"/>
        <v>4435.2</v>
      </c>
      <c r="U43" s="59">
        <f t="shared" si="40"/>
        <v>0</v>
      </c>
      <c r="V43" s="59">
        <f t="shared" si="40"/>
        <v>400</v>
      </c>
      <c r="W43" s="59">
        <f t="shared" si="40"/>
        <v>12000</v>
      </c>
      <c r="X43" s="59">
        <f t="shared" si="40"/>
        <v>28000</v>
      </c>
      <c r="Y43" s="59">
        <f t="shared" si="40"/>
        <v>34500</v>
      </c>
      <c r="Z43" s="59">
        <f t="shared" ref="Z43" si="41">SUM(Z44:Z47)</f>
        <v>34500</v>
      </c>
      <c r="AA43" s="59">
        <f t="shared" si="40"/>
        <v>36000</v>
      </c>
      <c r="AB43" s="59">
        <f t="shared" si="40"/>
        <v>8243.02</v>
      </c>
      <c r="AC43" s="59">
        <f t="shared" ref="AC43:AK43" si="42">SUM(AC44:AC47)</f>
        <v>36000</v>
      </c>
      <c r="AD43" s="59">
        <f t="shared" si="42"/>
        <v>13500</v>
      </c>
      <c r="AE43" s="59">
        <f t="shared" si="42"/>
        <v>0</v>
      </c>
      <c r="AF43" s="59">
        <f t="shared" si="42"/>
        <v>0</v>
      </c>
      <c r="AG43" s="59">
        <f t="shared" si="42"/>
        <v>13500</v>
      </c>
      <c r="AH43" s="59">
        <f t="shared" si="42"/>
        <v>8876.32</v>
      </c>
      <c r="AI43" s="59">
        <f t="shared" si="42"/>
        <v>16000</v>
      </c>
      <c r="AJ43" s="59">
        <f t="shared" si="42"/>
        <v>3368.12</v>
      </c>
      <c r="AK43" s="59">
        <f t="shared" si="42"/>
        <v>16000</v>
      </c>
      <c r="AL43" s="71"/>
      <c r="AM43" s="262"/>
    </row>
    <row r="44" spans="1:39" ht="12.6" hidden="1" customHeight="1">
      <c r="A44" s="81"/>
      <c r="B44" s="127"/>
      <c r="C44" s="78"/>
      <c r="D44" s="78"/>
      <c r="E44" s="78"/>
      <c r="F44" s="78"/>
      <c r="G44" s="78"/>
      <c r="H44" s="78"/>
      <c r="I44" s="73">
        <v>32111</v>
      </c>
      <c r="J44" s="74" t="s">
        <v>76</v>
      </c>
      <c r="K44" s="59">
        <v>510</v>
      </c>
      <c r="L44" s="59">
        <v>1000</v>
      </c>
      <c r="M44" s="59">
        <v>1000</v>
      </c>
      <c r="N44" s="59">
        <v>1000</v>
      </c>
      <c r="O44" s="59">
        <v>1000</v>
      </c>
      <c r="P44" s="59">
        <v>1000</v>
      </c>
      <c r="Q44" s="59">
        <v>1000</v>
      </c>
      <c r="R44" s="59"/>
      <c r="S44" s="59">
        <v>1000</v>
      </c>
      <c r="T44" s="59"/>
      <c r="U44" s="59"/>
      <c r="V44" s="72">
        <f t="shared" si="16"/>
        <v>100</v>
      </c>
      <c r="W44" s="58">
        <v>1000</v>
      </c>
      <c r="X44" s="71">
        <v>1000</v>
      </c>
      <c r="Y44" s="71">
        <v>1000</v>
      </c>
      <c r="Z44" s="71">
        <v>1000</v>
      </c>
      <c r="AA44" s="71">
        <v>2000</v>
      </c>
      <c r="AB44" s="71">
        <v>510</v>
      </c>
      <c r="AC44" s="71">
        <v>2000</v>
      </c>
      <c r="AD44" s="71">
        <v>2000</v>
      </c>
      <c r="AE44" s="71"/>
      <c r="AF44" s="71"/>
      <c r="AG44" s="84">
        <f>SUM(AD44+AE44-AF44)</f>
        <v>2000</v>
      </c>
      <c r="AH44" s="71">
        <v>400</v>
      </c>
      <c r="AI44" s="71">
        <v>2000</v>
      </c>
      <c r="AJ44" s="22">
        <v>0</v>
      </c>
      <c r="AK44" s="71">
        <v>2000</v>
      </c>
      <c r="AL44" s="71"/>
      <c r="AM44" s="262"/>
    </row>
    <row r="45" spans="1:39" ht="12.6" hidden="1" customHeight="1">
      <c r="A45" s="81"/>
      <c r="B45" s="127"/>
      <c r="C45" s="78"/>
      <c r="D45" s="78"/>
      <c r="E45" s="78"/>
      <c r="F45" s="78"/>
      <c r="G45" s="78"/>
      <c r="H45" s="78"/>
      <c r="I45" s="73">
        <v>32115</v>
      </c>
      <c r="J45" s="74" t="s">
        <v>77</v>
      </c>
      <c r="K45" s="59">
        <v>2541.1999999999998</v>
      </c>
      <c r="L45" s="59">
        <v>2000</v>
      </c>
      <c r="M45" s="59">
        <v>2000</v>
      </c>
      <c r="N45" s="59">
        <v>1000</v>
      </c>
      <c r="O45" s="59">
        <v>1000</v>
      </c>
      <c r="P45" s="59">
        <v>1000</v>
      </c>
      <c r="Q45" s="59">
        <v>1000</v>
      </c>
      <c r="R45" s="59"/>
      <c r="S45" s="58">
        <v>1000</v>
      </c>
      <c r="T45" s="59"/>
      <c r="U45" s="59"/>
      <c r="V45" s="72">
        <f t="shared" si="16"/>
        <v>100</v>
      </c>
      <c r="W45" s="58">
        <v>1000</v>
      </c>
      <c r="X45" s="71">
        <v>1000</v>
      </c>
      <c r="Y45" s="71">
        <v>1000</v>
      </c>
      <c r="Z45" s="71">
        <v>1000</v>
      </c>
      <c r="AA45" s="71">
        <v>1000</v>
      </c>
      <c r="AB45" s="71">
        <v>453.7</v>
      </c>
      <c r="AC45" s="71">
        <v>1000</v>
      </c>
      <c r="AD45" s="71">
        <v>1000</v>
      </c>
      <c r="AE45" s="71"/>
      <c r="AF45" s="71"/>
      <c r="AG45" s="84">
        <f t="shared" ref="AG45:AG47" si="43">SUM(AD45+AE45-AF45)</f>
        <v>1000</v>
      </c>
      <c r="AH45" s="71">
        <v>564</v>
      </c>
      <c r="AI45" s="71">
        <v>1000</v>
      </c>
      <c r="AJ45" s="22">
        <v>0</v>
      </c>
      <c r="AK45" s="71">
        <v>1000</v>
      </c>
      <c r="AL45" s="71"/>
      <c r="AM45" s="262"/>
    </row>
    <row r="46" spans="1:39" hidden="1">
      <c r="A46" s="81"/>
      <c r="B46" s="127"/>
      <c r="C46" s="78"/>
      <c r="D46" s="78"/>
      <c r="E46" s="78"/>
      <c r="F46" s="78"/>
      <c r="G46" s="78"/>
      <c r="H46" s="78"/>
      <c r="I46" s="73">
        <v>32121</v>
      </c>
      <c r="J46" s="74" t="s">
        <v>224</v>
      </c>
      <c r="K46" s="59">
        <v>26379.8</v>
      </c>
      <c r="L46" s="59">
        <v>20000</v>
      </c>
      <c r="M46" s="59">
        <v>20000</v>
      </c>
      <c r="N46" s="59">
        <v>9000</v>
      </c>
      <c r="O46" s="59">
        <v>9000</v>
      </c>
      <c r="P46" s="59">
        <v>9000</v>
      </c>
      <c r="Q46" s="59">
        <v>9000</v>
      </c>
      <c r="R46" s="59">
        <v>4435.2</v>
      </c>
      <c r="S46" s="59">
        <v>9000</v>
      </c>
      <c r="T46" s="59">
        <v>4435.2</v>
      </c>
      <c r="U46" s="59"/>
      <c r="V46" s="72">
        <f t="shared" si="16"/>
        <v>100</v>
      </c>
      <c r="W46" s="58">
        <v>9000</v>
      </c>
      <c r="X46" s="71">
        <v>16700</v>
      </c>
      <c r="Y46" s="77">
        <v>22500</v>
      </c>
      <c r="Z46" s="77">
        <v>22500</v>
      </c>
      <c r="AA46" s="71">
        <v>23000</v>
      </c>
      <c r="AB46" s="71">
        <v>5554.32</v>
      </c>
      <c r="AC46" s="71">
        <v>23000</v>
      </c>
      <c r="AD46" s="71">
        <v>8000</v>
      </c>
      <c r="AE46" s="71"/>
      <c r="AF46" s="71"/>
      <c r="AG46" s="84">
        <f t="shared" si="43"/>
        <v>8000</v>
      </c>
      <c r="AH46" s="71">
        <v>4262.32</v>
      </c>
      <c r="AI46" s="71">
        <v>8000</v>
      </c>
      <c r="AJ46" s="22">
        <v>1418.12</v>
      </c>
      <c r="AK46" s="71">
        <v>8000</v>
      </c>
      <c r="AL46" s="71"/>
      <c r="AM46" s="262"/>
    </row>
    <row r="47" spans="1:39" hidden="1">
      <c r="A47" s="81"/>
      <c r="B47" s="127"/>
      <c r="C47" s="78"/>
      <c r="D47" s="78"/>
      <c r="E47" s="78"/>
      <c r="F47" s="78"/>
      <c r="G47" s="78"/>
      <c r="H47" s="78"/>
      <c r="I47" s="73">
        <v>32131</v>
      </c>
      <c r="J47" s="74" t="s">
        <v>15</v>
      </c>
      <c r="K47" s="59">
        <v>1670</v>
      </c>
      <c r="L47" s="59">
        <v>3000</v>
      </c>
      <c r="M47" s="59">
        <v>3000</v>
      </c>
      <c r="N47" s="59">
        <v>1000</v>
      </c>
      <c r="O47" s="59">
        <v>1000</v>
      </c>
      <c r="P47" s="59">
        <v>1000</v>
      </c>
      <c r="Q47" s="59">
        <v>1000</v>
      </c>
      <c r="R47" s="59"/>
      <c r="S47" s="59">
        <v>1000</v>
      </c>
      <c r="T47" s="59"/>
      <c r="U47" s="59"/>
      <c r="V47" s="72">
        <f t="shared" si="16"/>
        <v>100</v>
      </c>
      <c r="W47" s="58">
        <v>1000</v>
      </c>
      <c r="X47" s="71">
        <v>9300</v>
      </c>
      <c r="Y47" s="71">
        <v>10000</v>
      </c>
      <c r="Z47" s="71">
        <v>10000</v>
      </c>
      <c r="AA47" s="71">
        <v>10000</v>
      </c>
      <c r="AB47" s="71">
        <v>1725</v>
      </c>
      <c r="AC47" s="71">
        <v>10000</v>
      </c>
      <c r="AD47" s="71">
        <v>2500</v>
      </c>
      <c r="AE47" s="71"/>
      <c r="AF47" s="71"/>
      <c r="AG47" s="84">
        <f t="shared" si="43"/>
        <v>2500</v>
      </c>
      <c r="AH47" s="71">
        <v>3650</v>
      </c>
      <c r="AI47" s="71">
        <v>5000</v>
      </c>
      <c r="AJ47" s="22">
        <v>1950</v>
      </c>
      <c r="AK47" s="71">
        <v>5000</v>
      </c>
      <c r="AL47" s="71"/>
      <c r="AM47" s="262"/>
    </row>
    <row r="48" spans="1:39">
      <c r="A48" s="81"/>
      <c r="B48" s="127" t="s">
        <v>85</v>
      </c>
      <c r="C48" s="78"/>
      <c r="D48" s="78"/>
      <c r="E48" s="78"/>
      <c r="F48" s="78"/>
      <c r="G48" s="78"/>
      <c r="H48" s="78"/>
      <c r="I48" s="73">
        <v>322</v>
      </c>
      <c r="J48" s="74" t="s">
        <v>132</v>
      </c>
      <c r="K48" s="59">
        <f t="shared" ref="K48:AB48" si="44">SUM(K49:K57)</f>
        <v>218445.44</v>
      </c>
      <c r="L48" s="59">
        <f t="shared" si="44"/>
        <v>184000</v>
      </c>
      <c r="M48" s="59">
        <f t="shared" si="44"/>
        <v>184000</v>
      </c>
      <c r="N48" s="59">
        <f t="shared" si="44"/>
        <v>146000</v>
      </c>
      <c r="O48" s="59">
        <f t="shared" si="44"/>
        <v>146000</v>
      </c>
      <c r="P48" s="59">
        <f t="shared" si="44"/>
        <v>127000</v>
      </c>
      <c r="Q48" s="59">
        <f t="shared" si="44"/>
        <v>127000</v>
      </c>
      <c r="R48" s="59">
        <f t="shared" si="44"/>
        <v>62539.500000000007</v>
      </c>
      <c r="S48" s="59">
        <f t="shared" si="44"/>
        <v>129000</v>
      </c>
      <c r="T48" s="59">
        <f t="shared" si="44"/>
        <v>58913.150000000009</v>
      </c>
      <c r="U48" s="59">
        <f t="shared" si="44"/>
        <v>0</v>
      </c>
      <c r="V48" s="59">
        <f t="shared" si="44"/>
        <v>888.88888888888891</v>
      </c>
      <c r="W48" s="59">
        <f t="shared" si="44"/>
        <v>132000</v>
      </c>
      <c r="X48" s="59">
        <f t="shared" si="44"/>
        <v>148000</v>
      </c>
      <c r="Y48" s="59">
        <f t="shared" si="44"/>
        <v>167000</v>
      </c>
      <c r="Z48" s="59">
        <f t="shared" si="44"/>
        <v>156000</v>
      </c>
      <c r="AA48" s="59">
        <f t="shared" si="44"/>
        <v>177000</v>
      </c>
      <c r="AB48" s="59">
        <f t="shared" si="44"/>
        <v>44702.85</v>
      </c>
      <c r="AC48" s="59">
        <f>SUM(AC49:AC58)</f>
        <v>177000</v>
      </c>
      <c r="AD48" s="59">
        <f t="shared" ref="AD48:AK48" si="45">SUM(AD49:AD58)</f>
        <v>220000</v>
      </c>
      <c r="AE48" s="59">
        <f t="shared" si="45"/>
        <v>0</v>
      </c>
      <c r="AF48" s="59">
        <f t="shared" si="45"/>
        <v>0</v>
      </c>
      <c r="AG48" s="59">
        <f t="shared" si="45"/>
        <v>220000</v>
      </c>
      <c r="AH48" s="59">
        <f t="shared" si="45"/>
        <v>106467.7</v>
      </c>
      <c r="AI48" s="59">
        <f t="shared" si="45"/>
        <v>207000</v>
      </c>
      <c r="AJ48" s="59">
        <f t="shared" si="45"/>
        <v>69059.75</v>
      </c>
      <c r="AK48" s="59">
        <f t="shared" si="45"/>
        <v>203000</v>
      </c>
      <c r="AL48" s="71"/>
      <c r="AM48" s="262"/>
    </row>
    <row r="49" spans="1:39" hidden="1">
      <c r="A49" s="81"/>
      <c r="B49" s="127"/>
      <c r="C49" s="78"/>
      <c r="D49" s="78"/>
      <c r="E49" s="78"/>
      <c r="F49" s="78"/>
      <c r="G49" s="78"/>
      <c r="H49" s="78"/>
      <c r="I49" s="73">
        <v>32211</v>
      </c>
      <c r="J49" s="74" t="s">
        <v>16</v>
      </c>
      <c r="K49" s="59">
        <v>24260.17</v>
      </c>
      <c r="L49" s="59">
        <v>10000</v>
      </c>
      <c r="M49" s="59">
        <v>10000</v>
      </c>
      <c r="N49" s="59">
        <v>8000</v>
      </c>
      <c r="O49" s="59">
        <v>8000</v>
      </c>
      <c r="P49" s="59">
        <v>10000</v>
      </c>
      <c r="Q49" s="59">
        <v>10000</v>
      </c>
      <c r="R49" s="59">
        <v>1159.3800000000001</v>
      </c>
      <c r="S49" s="59">
        <v>10000</v>
      </c>
      <c r="T49" s="59">
        <v>4564.53</v>
      </c>
      <c r="U49" s="59"/>
      <c r="V49" s="72">
        <f t="shared" si="16"/>
        <v>100</v>
      </c>
      <c r="W49" s="58">
        <v>10000</v>
      </c>
      <c r="X49" s="71">
        <v>10000</v>
      </c>
      <c r="Y49" s="71">
        <v>10000</v>
      </c>
      <c r="Z49" s="71">
        <v>6000</v>
      </c>
      <c r="AA49" s="71">
        <v>10000</v>
      </c>
      <c r="AB49" s="71">
        <v>1858.13</v>
      </c>
      <c r="AC49" s="71">
        <v>10000</v>
      </c>
      <c r="AD49" s="71">
        <v>15000</v>
      </c>
      <c r="AE49" s="71"/>
      <c r="AF49" s="71"/>
      <c r="AG49" s="84">
        <f>SUM(AD49+AE49-AF49)</f>
        <v>15000</v>
      </c>
      <c r="AH49" s="71">
        <v>10410.75</v>
      </c>
      <c r="AI49" s="71">
        <v>15000</v>
      </c>
      <c r="AJ49" s="22">
        <v>2804.81</v>
      </c>
      <c r="AK49" s="71">
        <v>10000</v>
      </c>
      <c r="AL49" s="71"/>
      <c r="AM49" s="262"/>
    </row>
    <row r="50" spans="1:39" hidden="1">
      <c r="A50" s="81"/>
      <c r="B50" s="127"/>
      <c r="C50" s="78"/>
      <c r="D50" s="78"/>
      <c r="E50" s="78"/>
      <c r="F50" s="78"/>
      <c r="G50" s="78"/>
      <c r="H50" s="78"/>
      <c r="I50" s="73">
        <v>32211</v>
      </c>
      <c r="J50" s="74" t="s">
        <v>66</v>
      </c>
      <c r="K50" s="59">
        <v>5842.59</v>
      </c>
      <c r="L50" s="59">
        <v>3000</v>
      </c>
      <c r="M50" s="59">
        <v>3000</v>
      </c>
      <c r="N50" s="59">
        <v>4000</v>
      </c>
      <c r="O50" s="59">
        <v>4000</v>
      </c>
      <c r="P50" s="59">
        <v>3000</v>
      </c>
      <c r="Q50" s="59">
        <v>3000</v>
      </c>
      <c r="R50" s="59">
        <v>3187.5</v>
      </c>
      <c r="S50" s="59">
        <v>5000</v>
      </c>
      <c r="T50" s="59">
        <v>2296.29</v>
      </c>
      <c r="U50" s="59"/>
      <c r="V50" s="72">
        <f t="shared" si="16"/>
        <v>166.66666666666669</v>
      </c>
      <c r="W50" s="58">
        <v>5000</v>
      </c>
      <c r="X50" s="71">
        <v>5000</v>
      </c>
      <c r="Y50" s="71">
        <v>5000</v>
      </c>
      <c r="Z50" s="71">
        <v>5000</v>
      </c>
      <c r="AA50" s="71">
        <v>5000</v>
      </c>
      <c r="AB50" s="71">
        <v>998.3</v>
      </c>
      <c r="AC50" s="71">
        <v>5000</v>
      </c>
      <c r="AD50" s="71">
        <v>15000</v>
      </c>
      <c r="AE50" s="71"/>
      <c r="AF50" s="71"/>
      <c r="AG50" s="84">
        <f t="shared" ref="AG50:AG58" si="46">SUM(AD50+AE50-AF50)</f>
        <v>15000</v>
      </c>
      <c r="AH50" s="71">
        <v>2116.92</v>
      </c>
      <c r="AI50" s="71">
        <v>10000</v>
      </c>
      <c r="AJ50" s="22">
        <v>215.4</v>
      </c>
      <c r="AK50" s="71">
        <v>5000</v>
      </c>
      <c r="AL50" s="71"/>
      <c r="AM50" s="262"/>
    </row>
    <row r="51" spans="1:39" hidden="1">
      <c r="A51" s="81"/>
      <c r="B51" s="127"/>
      <c r="C51" s="78"/>
      <c r="D51" s="78"/>
      <c r="E51" s="78"/>
      <c r="F51" s="78"/>
      <c r="G51" s="78"/>
      <c r="H51" s="78"/>
      <c r="I51" s="73">
        <v>32212</v>
      </c>
      <c r="J51" s="74" t="s">
        <v>82</v>
      </c>
      <c r="K51" s="59">
        <v>4710.17</v>
      </c>
      <c r="L51" s="59">
        <v>1000</v>
      </c>
      <c r="M51" s="59">
        <v>1000</v>
      </c>
      <c r="N51" s="59">
        <v>8000</v>
      </c>
      <c r="O51" s="59">
        <v>8000</v>
      </c>
      <c r="P51" s="59">
        <v>8000</v>
      </c>
      <c r="Q51" s="59">
        <v>8000</v>
      </c>
      <c r="R51" s="59">
        <v>7900</v>
      </c>
      <c r="S51" s="59">
        <v>8000</v>
      </c>
      <c r="T51" s="59">
        <v>6972.5</v>
      </c>
      <c r="U51" s="59"/>
      <c r="V51" s="72">
        <f t="shared" si="16"/>
        <v>100</v>
      </c>
      <c r="W51" s="58">
        <v>8000</v>
      </c>
      <c r="X51" s="71">
        <v>13000</v>
      </c>
      <c r="Y51" s="71">
        <v>13000</v>
      </c>
      <c r="Z51" s="71">
        <v>13000</v>
      </c>
      <c r="AA51" s="71">
        <v>15000</v>
      </c>
      <c r="AB51" s="71">
        <v>7278</v>
      </c>
      <c r="AC51" s="71">
        <v>15000</v>
      </c>
      <c r="AD51" s="71">
        <v>8000</v>
      </c>
      <c r="AE51" s="71"/>
      <c r="AF51" s="71"/>
      <c r="AG51" s="84">
        <f t="shared" si="46"/>
        <v>8000</v>
      </c>
      <c r="AH51" s="71">
        <v>5200</v>
      </c>
      <c r="AI51" s="71">
        <v>8000</v>
      </c>
      <c r="AJ51" s="22">
        <v>0</v>
      </c>
      <c r="AK51" s="71">
        <v>5000</v>
      </c>
      <c r="AL51" s="71"/>
      <c r="AM51" s="262"/>
    </row>
    <row r="52" spans="1:39" hidden="1">
      <c r="A52" s="81"/>
      <c r="B52" s="127"/>
      <c r="C52" s="78"/>
      <c r="D52" s="78"/>
      <c r="E52" s="78"/>
      <c r="F52" s="78"/>
      <c r="G52" s="78"/>
      <c r="H52" s="78"/>
      <c r="I52" s="73">
        <v>32231</v>
      </c>
      <c r="J52" s="74" t="s">
        <v>83</v>
      </c>
      <c r="K52" s="59">
        <v>61703.83</v>
      </c>
      <c r="L52" s="59">
        <v>100000</v>
      </c>
      <c r="M52" s="59">
        <v>100000</v>
      </c>
      <c r="N52" s="59">
        <v>80000</v>
      </c>
      <c r="O52" s="59">
        <v>80000</v>
      </c>
      <c r="P52" s="59">
        <v>50000</v>
      </c>
      <c r="Q52" s="59">
        <v>50000</v>
      </c>
      <c r="R52" s="59">
        <v>22715.360000000001</v>
      </c>
      <c r="S52" s="59">
        <v>50000</v>
      </c>
      <c r="T52" s="59">
        <v>26170.2</v>
      </c>
      <c r="U52" s="59"/>
      <c r="V52" s="72">
        <f t="shared" si="16"/>
        <v>100</v>
      </c>
      <c r="W52" s="58">
        <v>55000</v>
      </c>
      <c r="X52" s="71">
        <v>54000</v>
      </c>
      <c r="Y52" s="71">
        <v>76000</v>
      </c>
      <c r="Z52" s="71">
        <v>54000</v>
      </c>
      <c r="AA52" s="71">
        <v>80000</v>
      </c>
      <c r="AB52" s="71">
        <v>8087.73</v>
      </c>
      <c r="AC52" s="71">
        <v>80000</v>
      </c>
      <c r="AD52" s="71">
        <v>60000</v>
      </c>
      <c r="AE52" s="71"/>
      <c r="AF52" s="71"/>
      <c r="AG52" s="84">
        <f t="shared" si="46"/>
        <v>60000</v>
      </c>
      <c r="AH52" s="71">
        <v>29636.080000000002</v>
      </c>
      <c r="AI52" s="71">
        <v>60000</v>
      </c>
      <c r="AJ52" s="22">
        <v>18715.830000000002</v>
      </c>
      <c r="AK52" s="71">
        <v>60000</v>
      </c>
      <c r="AL52" s="71"/>
      <c r="AM52" s="262"/>
    </row>
    <row r="53" spans="1:39" hidden="1">
      <c r="A53" s="81"/>
      <c r="B53" s="127"/>
      <c r="C53" s="78"/>
      <c r="D53" s="78"/>
      <c r="E53" s="78"/>
      <c r="F53" s="78"/>
      <c r="G53" s="78"/>
      <c r="H53" s="78"/>
      <c r="I53" s="73">
        <v>32231</v>
      </c>
      <c r="J53" s="74" t="s">
        <v>150</v>
      </c>
      <c r="K53" s="59">
        <v>48994.69</v>
      </c>
      <c r="L53" s="59">
        <v>50000</v>
      </c>
      <c r="M53" s="59">
        <v>50000</v>
      </c>
      <c r="N53" s="59">
        <v>20000</v>
      </c>
      <c r="O53" s="59">
        <v>20000</v>
      </c>
      <c r="P53" s="59">
        <v>28000</v>
      </c>
      <c r="Q53" s="59">
        <v>28000</v>
      </c>
      <c r="R53" s="59">
        <v>17223.27</v>
      </c>
      <c r="S53" s="59">
        <v>28000</v>
      </c>
      <c r="T53" s="59">
        <v>9032.83</v>
      </c>
      <c r="U53" s="59"/>
      <c r="V53" s="72">
        <f t="shared" si="16"/>
        <v>100</v>
      </c>
      <c r="W53" s="58">
        <v>28000</v>
      </c>
      <c r="X53" s="71">
        <v>20000</v>
      </c>
      <c r="Y53" s="71">
        <v>20000</v>
      </c>
      <c r="Z53" s="71">
        <v>20000</v>
      </c>
      <c r="AA53" s="71">
        <v>20000</v>
      </c>
      <c r="AB53" s="71">
        <v>13090.92</v>
      </c>
      <c r="AC53" s="71">
        <v>20000</v>
      </c>
      <c r="AD53" s="71">
        <v>40000</v>
      </c>
      <c r="AE53" s="71"/>
      <c r="AF53" s="71"/>
      <c r="AG53" s="84">
        <f t="shared" si="46"/>
        <v>40000</v>
      </c>
      <c r="AH53" s="71">
        <v>18059.09</v>
      </c>
      <c r="AI53" s="71">
        <v>40000</v>
      </c>
      <c r="AJ53" s="22">
        <v>26889.33</v>
      </c>
      <c r="AK53" s="71">
        <v>50000</v>
      </c>
      <c r="AL53" s="71"/>
      <c r="AM53" s="262"/>
    </row>
    <row r="54" spans="1:39" hidden="1">
      <c r="A54" s="81"/>
      <c r="B54" s="127"/>
      <c r="C54" s="78"/>
      <c r="D54" s="78"/>
      <c r="E54" s="78"/>
      <c r="F54" s="78"/>
      <c r="G54" s="78"/>
      <c r="H54" s="78"/>
      <c r="I54" s="73">
        <v>32231</v>
      </c>
      <c r="J54" s="74" t="s">
        <v>231</v>
      </c>
      <c r="K54" s="59"/>
      <c r="L54" s="59"/>
      <c r="M54" s="59"/>
      <c r="N54" s="59">
        <v>14000</v>
      </c>
      <c r="O54" s="59">
        <v>14000</v>
      </c>
      <c r="P54" s="59">
        <v>16000</v>
      </c>
      <c r="Q54" s="59">
        <v>16000</v>
      </c>
      <c r="R54" s="59">
        <v>6145.96</v>
      </c>
      <c r="S54" s="59">
        <v>16000</v>
      </c>
      <c r="T54" s="59">
        <v>5319.12</v>
      </c>
      <c r="U54" s="59"/>
      <c r="V54" s="72">
        <f t="shared" si="16"/>
        <v>100</v>
      </c>
      <c r="W54" s="58">
        <v>15000</v>
      </c>
      <c r="X54" s="71">
        <v>18000</v>
      </c>
      <c r="Y54" s="71">
        <v>18000</v>
      </c>
      <c r="Z54" s="71">
        <v>18000</v>
      </c>
      <c r="AA54" s="71">
        <v>20000</v>
      </c>
      <c r="AB54" s="71">
        <v>6721.38</v>
      </c>
      <c r="AC54" s="71">
        <v>20000</v>
      </c>
      <c r="AD54" s="71">
        <v>20000</v>
      </c>
      <c r="AE54" s="71"/>
      <c r="AF54" s="71"/>
      <c r="AG54" s="84">
        <f t="shared" si="46"/>
        <v>20000</v>
      </c>
      <c r="AH54" s="71">
        <v>7601.83</v>
      </c>
      <c r="AI54" s="71">
        <v>15000</v>
      </c>
      <c r="AJ54" s="22">
        <v>7096.47</v>
      </c>
      <c r="AK54" s="71">
        <v>15000</v>
      </c>
      <c r="AL54" s="71"/>
      <c r="AM54" s="262"/>
    </row>
    <row r="55" spans="1:39" hidden="1">
      <c r="A55" s="81"/>
      <c r="B55" s="127"/>
      <c r="C55" s="78"/>
      <c r="D55" s="78"/>
      <c r="E55" s="78"/>
      <c r="F55" s="78"/>
      <c r="G55" s="78"/>
      <c r="H55" s="78"/>
      <c r="I55" s="73">
        <v>32231</v>
      </c>
      <c r="J55" s="74" t="s">
        <v>232</v>
      </c>
      <c r="K55" s="59">
        <v>60498.47</v>
      </c>
      <c r="L55" s="59"/>
      <c r="M55" s="59">
        <v>0</v>
      </c>
      <c r="N55" s="59">
        <v>10000</v>
      </c>
      <c r="O55" s="59">
        <v>10000</v>
      </c>
      <c r="P55" s="59">
        <v>9000</v>
      </c>
      <c r="Q55" s="59">
        <v>9000</v>
      </c>
      <c r="R55" s="59">
        <v>2180.4299999999998</v>
      </c>
      <c r="S55" s="59">
        <v>8000</v>
      </c>
      <c r="T55" s="59">
        <v>3901.43</v>
      </c>
      <c r="U55" s="59"/>
      <c r="V55" s="72">
        <f t="shared" si="16"/>
        <v>88.888888888888886</v>
      </c>
      <c r="W55" s="58">
        <v>8000</v>
      </c>
      <c r="X55" s="71">
        <v>10000</v>
      </c>
      <c r="Y55" s="71">
        <v>10000</v>
      </c>
      <c r="Z55" s="71">
        <v>10000</v>
      </c>
      <c r="AA55" s="71">
        <v>12000</v>
      </c>
      <c r="AB55" s="71">
        <v>3380.65</v>
      </c>
      <c r="AC55" s="71">
        <v>6000</v>
      </c>
      <c r="AD55" s="71">
        <v>6000</v>
      </c>
      <c r="AE55" s="71"/>
      <c r="AF55" s="71"/>
      <c r="AG55" s="84">
        <f t="shared" si="46"/>
        <v>6000</v>
      </c>
      <c r="AH55" s="71">
        <v>5860.37</v>
      </c>
      <c r="AI55" s="71">
        <v>8000</v>
      </c>
      <c r="AJ55" s="22">
        <v>4295.7700000000004</v>
      </c>
      <c r="AK55" s="71">
        <v>8000</v>
      </c>
      <c r="AL55" s="71"/>
      <c r="AM55" s="262"/>
    </row>
    <row r="56" spans="1:39" hidden="1">
      <c r="A56" s="81"/>
      <c r="B56" s="127"/>
      <c r="C56" s="78"/>
      <c r="D56" s="78"/>
      <c r="E56" s="78"/>
      <c r="F56" s="78"/>
      <c r="G56" s="78"/>
      <c r="H56" s="78"/>
      <c r="I56" s="73">
        <v>32231</v>
      </c>
      <c r="J56" s="74" t="s">
        <v>401</v>
      </c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72"/>
      <c r="W56" s="58"/>
      <c r="X56" s="71"/>
      <c r="Y56" s="71"/>
      <c r="Z56" s="71"/>
      <c r="AA56" s="71"/>
      <c r="AB56" s="71"/>
      <c r="AC56" s="71">
        <v>6000</v>
      </c>
      <c r="AD56" s="71">
        <v>6000</v>
      </c>
      <c r="AE56" s="71"/>
      <c r="AF56" s="71"/>
      <c r="AG56" s="84">
        <f t="shared" si="46"/>
        <v>6000</v>
      </c>
      <c r="AH56" s="71">
        <v>4530.8</v>
      </c>
      <c r="AI56" s="71">
        <v>6000</v>
      </c>
      <c r="AJ56" s="22">
        <v>5050.7700000000004</v>
      </c>
      <c r="AK56" s="71">
        <v>10000</v>
      </c>
      <c r="AL56" s="71"/>
      <c r="AM56" s="262"/>
    </row>
    <row r="57" spans="1:39" hidden="1">
      <c r="A57" s="81"/>
      <c r="B57" s="127"/>
      <c r="C57" s="78"/>
      <c r="D57" s="78"/>
      <c r="E57" s="78"/>
      <c r="F57" s="78"/>
      <c r="G57" s="78"/>
      <c r="H57" s="78"/>
      <c r="I57" s="73">
        <v>32251</v>
      </c>
      <c r="J57" s="74" t="s">
        <v>34</v>
      </c>
      <c r="K57" s="59">
        <v>12435.52</v>
      </c>
      <c r="L57" s="59">
        <v>20000</v>
      </c>
      <c r="M57" s="59">
        <v>20000</v>
      </c>
      <c r="N57" s="59">
        <v>2000</v>
      </c>
      <c r="O57" s="59">
        <v>2000</v>
      </c>
      <c r="P57" s="59">
        <v>3000</v>
      </c>
      <c r="Q57" s="59">
        <v>3000</v>
      </c>
      <c r="R57" s="59">
        <v>2027.6</v>
      </c>
      <c r="S57" s="59">
        <v>4000</v>
      </c>
      <c r="T57" s="59">
        <v>656.25</v>
      </c>
      <c r="U57" s="59"/>
      <c r="V57" s="72">
        <f t="shared" si="16"/>
        <v>133.33333333333331</v>
      </c>
      <c r="W57" s="58">
        <v>3000</v>
      </c>
      <c r="X57" s="71">
        <v>18000</v>
      </c>
      <c r="Y57" s="71">
        <v>15000</v>
      </c>
      <c r="Z57" s="71">
        <v>30000</v>
      </c>
      <c r="AA57" s="71">
        <v>15000</v>
      </c>
      <c r="AB57" s="71">
        <v>3287.74</v>
      </c>
      <c r="AC57" s="71">
        <v>15000</v>
      </c>
      <c r="AD57" s="71">
        <v>15000</v>
      </c>
      <c r="AE57" s="71"/>
      <c r="AF57" s="71"/>
      <c r="AG57" s="84">
        <f t="shared" si="46"/>
        <v>15000</v>
      </c>
      <c r="AH57" s="71">
        <v>526.11</v>
      </c>
      <c r="AI57" s="71">
        <v>10000</v>
      </c>
      <c r="AJ57" s="22">
        <v>3009.37</v>
      </c>
      <c r="AK57" s="71">
        <v>10000</v>
      </c>
      <c r="AL57" s="71"/>
      <c r="AM57" s="262"/>
    </row>
    <row r="58" spans="1:39" hidden="1">
      <c r="A58" s="81"/>
      <c r="B58" s="127"/>
      <c r="C58" s="78"/>
      <c r="D58" s="78"/>
      <c r="E58" s="78"/>
      <c r="F58" s="78"/>
      <c r="G58" s="78"/>
      <c r="H58" s="78"/>
      <c r="I58" s="73">
        <v>32271</v>
      </c>
      <c r="J58" s="74" t="s">
        <v>451</v>
      </c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72"/>
      <c r="W58" s="58"/>
      <c r="X58" s="71"/>
      <c r="Y58" s="71"/>
      <c r="Z58" s="71"/>
      <c r="AA58" s="71"/>
      <c r="AB58" s="71"/>
      <c r="AC58" s="71"/>
      <c r="AD58" s="71">
        <v>35000</v>
      </c>
      <c r="AE58" s="71"/>
      <c r="AF58" s="71"/>
      <c r="AG58" s="84">
        <f t="shared" si="46"/>
        <v>35000</v>
      </c>
      <c r="AH58" s="71">
        <v>22525.75</v>
      </c>
      <c r="AI58" s="71">
        <v>35000</v>
      </c>
      <c r="AJ58" s="22">
        <v>982</v>
      </c>
      <c r="AK58" s="71">
        <v>30000</v>
      </c>
      <c r="AL58" s="71"/>
      <c r="AM58" s="262"/>
    </row>
    <row r="59" spans="1:39">
      <c r="A59" s="81"/>
      <c r="B59" s="127" t="s">
        <v>85</v>
      </c>
      <c r="C59" s="78"/>
      <c r="D59" s="78"/>
      <c r="E59" s="78"/>
      <c r="F59" s="78"/>
      <c r="G59" s="78"/>
      <c r="H59" s="78"/>
      <c r="I59" s="73">
        <v>323</v>
      </c>
      <c r="J59" s="74" t="s">
        <v>133</v>
      </c>
      <c r="K59" s="59">
        <f>SUM(K60:K98)</f>
        <v>511849.45000000007</v>
      </c>
      <c r="L59" s="59">
        <f>SUM(L60:L98)</f>
        <v>173000</v>
      </c>
      <c r="M59" s="59">
        <f>SUM(M60:M98)</f>
        <v>173000</v>
      </c>
      <c r="N59" s="59">
        <f t="shared" ref="N59:AK59" si="47">SUM(N60:N100)</f>
        <v>251000</v>
      </c>
      <c r="O59" s="59">
        <f t="shared" si="47"/>
        <v>251000</v>
      </c>
      <c r="P59" s="59">
        <f t="shared" si="47"/>
        <v>237000</v>
      </c>
      <c r="Q59" s="59">
        <f t="shared" si="47"/>
        <v>237000</v>
      </c>
      <c r="R59" s="59">
        <f t="shared" si="47"/>
        <v>51233.7</v>
      </c>
      <c r="S59" s="59">
        <f t="shared" si="47"/>
        <v>366000</v>
      </c>
      <c r="T59" s="59">
        <f t="shared" si="47"/>
        <v>84252.68</v>
      </c>
      <c r="U59" s="59">
        <f t="shared" si="47"/>
        <v>0</v>
      </c>
      <c r="V59" s="59" t="e">
        <f t="shared" si="47"/>
        <v>#DIV/0!</v>
      </c>
      <c r="W59" s="59">
        <f t="shared" si="47"/>
        <v>314000</v>
      </c>
      <c r="X59" s="59">
        <f t="shared" si="47"/>
        <v>599500</v>
      </c>
      <c r="Y59" s="59">
        <f>SUM(Y60:Y100)</f>
        <v>621500</v>
      </c>
      <c r="Z59" s="59">
        <f>SUM(Z60:Z100)</f>
        <v>746500</v>
      </c>
      <c r="AA59" s="59">
        <f t="shared" si="47"/>
        <v>803500</v>
      </c>
      <c r="AB59" s="59">
        <f t="shared" si="47"/>
        <v>164901.28000000003</v>
      </c>
      <c r="AC59" s="59">
        <f t="shared" si="47"/>
        <v>782000</v>
      </c>
      <c r="AD59" s="59">
        <f t="shared" si="47"/>
        <v>701500</v>
      </c>
      <c r="AE59" s="59">
        <f t="shared" si="47"/>
        <v>0</v>
      </c>
      <c r="AF59" s="59">
        <f t="shared" si="47"/>
        <v>0</v>
      </c>
      <c r="AG59" s="59">
        <f t="shared" si="47"/>
        <v>706500</v>
      </c>
      <c r="AH59" s="59">
        <f t="shared" si="47"/>
        <v>491024.96000000008</v>
      </c>
      <c r="AI59" s="59">
        <f t="shared" si="47"/>
        <v>804500</v>
      </c>
      <c r="AJ59" s="59">
        <f t="shared" si="47"/>
        <v>211502.17</v>
      </c>
      <c r="AK59" s="59">
        <f t="shared" si="47"/>
        <v>775000</v>
      </c>
      <c r="AL59" s="71"/>
      <c r="AM59" s="262"/>
    </row>
    <row r="60" spans="1:39" hidden="1">
      <c r="A60" s="81"/>
      <c r="B60" s="127"/>
      <c r="C60" s="78"/>
      <c r="D60" s="78"/>
      <c r="E60" s="78"/>
      <c r="F60" s="78"/>
      <c r="G60" s="78"/>
      <c r="H60" s="78"/>
      <c r="I60" s="73">
        <v>32311</v>
      </c>
      <c r="J60" s="74" t="s">
        <v>74</v>
      </c>
      <c r="K60" s="59">
        <v>58381.98</v>
      </c>
      <c r="L60" s="59">
        <v>35000</v>
      </c>
      <c r="M60" s="59">
        <v>35000</v>
      </c>
      <c r="N60" s="59">
        <v>20000</v>
      </c>
      <c r="O60" s="59">
        <v>20000</v>
      </c>
      <c r="P60" s="59">
        <v>20000</v>
      </c>
      <c r="Q60" s="59">
        <v>20000</v>
      </c>
      <c r="R60" s="59">
        <v>7226.15</v>
      </c>
      <c r="S60" s="59">
        <v>20000</v>
      </c>
      <c r="T60" s="59">
        <v>6906.77</v>
      </c>
      <c r="U60" s="59"/>
      <c r="V60" s="72">
        <f t="shared" si="16"/>
        <v>100</v>
      </c>
      <c r="W60" s="58">
        <v>20000</v>
      </c>
      <c r="X60" s="71">
        <v>20000</v>
      </c>
      <c r="Y60" s="71">
        <v>20000</v>
      </c>
      <c r="Z60" s="71">
        <v>14000</v>
      </c>
      <c r="AA60" s="71">
        <v>20000</v>
      </c>
      <c r="AB60" s="71">
        <v>5307.29</v>
      </c>
      <c r="AC60" s="71">
        <v>20000</v>
      </c>
      <c r="AD60" s="71">
        <v>20000</v>
      </c>
      <c r="AE60" s="71"/>
      <c r="AF60" s="71"/>
      <c r="AG60" s="84">
        <f>SUM(AD60+AE60-AF60)</f>
        <v>20000</v>
      </c>
      <c r="AH60" s="71">
        <v>14892.56</v>
      </c>
      <c r="AI60" s="71">
        <v>20000</v>
      </c>
      <c r="AJ60" s="22">
        <v>7834.29</v>
      </c>
      <c r="AK60" s="71">
        <v>25000</v>
      </c>
      <c r="AL60" s="71"/>
      <c r="AM60" s="262"/>
    </row>
    <row r="61" spans="1:39" hidden="1">
      <c r="A61" s="81"/>
      <c r="B61" s="127"/>
      <c r="C61" s="78"/>
      <c r="D61" s="78"/>
      <c r="E61" s="78"/>
      <c r="F61" s="78"/>
      <c r="G61" s="78"/>
      <c r="H61" s="78"/>
      <c r="I61" s="73">
        <v>32313</v>
      </c>
      <c r="J61" s="74" t="s">
        <v>75</v>
      </c>
      <c r="K61" s="59">
        <v>7833.32</v>
      </c>
      <c r="L61" s="59">
        <v>2000</v>
      </c>
      <c r="M61" s="59">
        <v>2000</v>
      </c>
      <c r="N61" s="59">
        <v>2000</v>
      </c>
      <c r="O61" s="59">
        <v>2000</v>
      </c>
      <c r="P61" s="59">
        <v>2000</v>
      </c>
      <c r="Q61" s="59">
        <v>2000</v>
      </c>
      <c r="R61" s="59">
        <v>526.5</v>
      </c>
      <c r="S61" s="59">
        <v>2000</v>
      </c>
      <c r="T61" s="59">
        <v>552</v>
      </c>
      <c r="U61" s="59"/>
      <c r="V61" s="72">
        <f t="shared" si="16"/>
        <v>100</v>
      </c>
      <c r="W61" s="58">
        <v>2000</v>
      </c>
      <c r="X61" s="71">
        <v>2000</v>
      </c>
      <c r="Y61" s="71">
        <v>2000</v>
      </c>
      <c r="Z61" s="71">
        <v>4000</v>
      </c>
      <c r="AA61" s="71">
        <v>2000</v>
      </c>
      <c r="AB61" s="71">
        <v>1750.64</v>
      </c>
      <c r="AC61" s="71">
        <v>2000</v>
      </c>
      <c r="AD61" s="71">
        <v>2000</v>
      </c>
      <c r="AE61" s="71"/>
      <c r="AF61" s="71"/>
      <c r="AG61" s="84">
        <f t="shared" ref="AG61:AG100" si="48">SUM(AD61+AE61-AF61)</f>
        <v>2000</v>
      </c>
      <c r="AH61" s="71">
        <v>794.7</v>
      </c>
      <c r="AI61" s="71">
        <v>2000</v>
      </c>
      <c r="AJ61" s="22">
        <v>446.7</v>
      </c>
      <c r="AK61" s="71">
        <v>2000</v>
      </c>
      <c r="AL61" s="71"/>
      <c r="AM61" s="262"/>
    </row>
    <row r="62" spans="1:39" hidden="1">
      <c r="A62" s="81"/>
      <c r="B62" s="127"/>
      <c r="C62" s="78"/>
      <c r="D62" s="78"/>
      <c r="E62" s="78"/>
      <c r="F62" s="78"/>
      <c r="G62" s="78"/>
      <c r="H62" s="78"/>
      <c r="I62" s="73">
        <v>32321</v>
      </c>
      <c r="J62" s="74" t="s">
        <v>91</v>
      </c>
      <c r="K62" s="59">
        <v>58032.22</v>
      </c>
      <c r="L62" s="59">
        <v>10000</v>
      </c>
      <c r="M62" s="59">
        <v>10000</v>
      </c>
      <c r="N62" s="59">
        <v>45000</v>
      </c>
      <c r="O62" s="59">
        <v>45000</v>
      </c>
      <c r="P62" s="59">
        <v>45000</v>
      </c>
      <c r="Q62" s="59">
        <v>45000</v>
      </c>
      <c r="R62" s="59">
        <v>695</v>
      </c>
      <c r="S62" s="58">
        <v>30000</v>
      </c>
      <c r="T62" s="59">
        <v>1541.41</v>
      </c>
      <c r="U62" s="59"/>
      <c r="V62" s="72">
        <f t="shared" si="16"/>
        <v>66.666666666666657</v>
      </c>
      <c r="W62" s="58">
        <v>30000</v>
      </c>
      <c r="X62" s="71">
        <v>100000</v>
      </c>
      <c r="Y62" s="71">
        <v>100000</v>
      </c>
      <c r="Z62" s="71">
        <v>100000</v>
      </c>
      <c r="AA62" s="71">
        <v>100000</v>
      </c>
      <c r="AB62" s="71">
        <v>10612.4</v>
      </c>
      <c r="AC62" s="71">
        <v>100000</v>
      </c>
      <c r="AD62" s="71">
        <v>50000</v>
      </c>
      <c r="AE62" s="71"/>
      <c r="AF62" s="71"/>
      <c r="AG62" s="84">
        <f t="shared" si="48"/>
        <v>50000</v>
      </c>
      <c r="AH62" s="71">
        <v>18891.54</v>
      </c>
      <c r="AI62" s="71">
        <v>50000</v>
      </c>
      <c r="AJ62" s="22">
        <v>20904.5</v>
      </c>
      <c r="AK62" s="71">
        <v>50000</v>
      </c>
      <c r="AL62" s="71"/>
      <c r="AM62" s="262"/>
    </row>
    <row r="63" spans="1:39" hidden="1">
      <c r="A63" s="81"/>
      <c r="B63" s="127"/>
      <c r="C63" s="78"/>
      <c r="D63" s="78"/>
      <c r="E63" s="78"/>
      <c r="F63" s="78"/>
      <c r="G63" s="78"/>
      <c r="H63" s="78"/>
      <c r="I63" s="73">
        <v>32321</v>
      </c>
      <c r="J63" s="74" t="s">
        <v>291</v>
      </c>
      <c r="K63" s="59"/>
      <c r="L63" s="59"/>
      <c r="M63" s="59"/>
      <c r="N63" s="59"/>
      <c r="O63" s="59"/>
      <c r="P63" s="59"/>
      <c r="Q63" s="59"/>
      <c r="R63" s="59"/>
      <c r="S63" s="58"/>
      <c r="T63" s="59">
        <v>2250</v>
      </c>
      <c r="U63" s="59"/>
      <c r="V63" s="72"/>
      <c r="W63" s="58">
        <v>8000</v>
      </c>
      <c r="X63" s="71">
        <v>8000</v>
      </c>
      <c r="Y63" s="71">
        <v>8000</v>
      </c>
      <c r="Z63" s="71">
        <v>8000</v>
      </c>
      <c r="AA63" s="71">
        <v>8000</v>
      </c>
      <c r="AB63" s="71">
        <v>4987.5</v>
      </c>
      <c r="AC63" s="71">
        <v>8000</v>
      </c>
      <c r="AD63" s="71">
        <v>8000</v>
      </c>
      <c r="AE63" s="71"/>
      <c r="AF63" s="71"/>
      <c r="AG63" s="84">
        <f t="shared" si="48"/>
        <v>8000</v>
      </c>
      <c r="AH63" s="71"/>
      <c r="AI63" s="71">
        <v>8000</v>
      </c>
      <c r="AJ63" s="22">
        <v>0</v>
      </c>
      <c r="AK63" s="71">
        <v>8000</v>
      </c>
      <c r="AL63" s="71"/>
      <c r="AM63" s="262"/>
    </row>
    <row r="64" spans="1:39" hidden="1">
      <c r="A64" s="81"/>
      <c r="B64" s="127"/>
      <c r="C64" s="78"/>
      <c r="D64" s="78"/>
      <c r="E64" s="78"/>
      <c r="F64" s="78"/>
      <c r="G64" s="78"/>
      <c r="H64" s="78"/>
      <c r="I64" s="73">
        <v>32321</v>
      </c>
      <c r="J64" s="74" t="s">
        <v>475</v>
      </c>
      <c r="K64" s="59"/>
      <c r="L64" s="59"/>
      <c r="M64" s="59"/>
      <c r="N64" s="59"/>
      <c r="O64" s="59"/>
      <c r="P64" s="59"/>
      <c r="Q64" s="59"/>
      <c r="R64" s="59"/>
      <c r="S64" s="58"/>
      <c r="T64" s="59"/>
      <c r="U64" s="59"/>
      <c r="V64" s="72"/>
      <c r="W64" s="58"/>
      <c r="X64" s="71"/>
      <c r="Y64" s="71"/>
      <c r="Z64" s="71"/>
      <c r="AA64" s="71"/>
      <c r="AB64" s="71"/>
      <c r="AC64" s="71"/>
      <c r="AD64" s="71"/>
      <c r="AE64" s="71"/>
      <c r="AF64" s="71"/>
      <c r="AG64" s="84"/>
      <c r="AH64" s="71">
        <v>5000</v>
      </c>
      <c r="AI64" s="71">
        <v>5000</v>
      </c>
      <c r="AJ64" s="22">
        <v>0</v>
      </c>
      <c r="AK64" s="71">
        <v>5000</v>
      </c>
      <c r="AL64" s="71"/>
      <c r="AM64" s="262"/>
    </row>
    <row r="65" spans="1:39" hidden="1">
      <c r="A65" s="81"/>
      <c r="B65" s="127"/>
      <c r="C65" s="78"/>
      <c r="D65" s="78"/>
      <c r="E65" s="78"/>
      <c r="F65" s="78"/>
      <c r="G65" s="78"/>
      <c r="H65" s="78"/>
      <c r="I65" s="73">
        <v>32322</v>
      </c>
      <c r="J65" s="74" t="s">
        <v>92</v>
      </c>
      <c r="K65" s="59">
        <v>40297.040000000001</v>
      </c>
      <c r="L65" s="59">
        <v>18000</v>
      </c>
      <c r="M65" s="59">
        <v>18000</v>
      </c>
      <c r="N65" s="59">
        <v>5000</v>
      </c>
      <c r="O65" s="59">
        <v>5000</v>
      </c>
      <c r="P65" s="59">
        <v>7000</v>
      </c>
      <c r="Q65" s="59">
        <v>7000</v>
      </c>
      <c r="R65" s="59">
        <v>2102.2800000000002</v>
      </c>
      <c r="S65" s="59">
        <v>7000</v>
      </c>
      <c r="T65" s="59">
        <v>9759.23</v>
      </c>
      <c r="U65" s="59"/>
      <c r="V65" s="72">
        <f t="shared" si="16"/>
        <v>100</v>
      </c>
      <c r="W65" s="58">
        <v>20000</v>
      </c>
      <c r="X65" s="71">
        <v>25000</v>
      </c>
      <c r="Y65" s="71">
        <v>25000</v>
      </c>
      <c r="Z65" s="71">
        <v>15000</v>
      </c>
      <c r="AA65" s="71">
        <v>25000</v>
      </c>
      <c r="AB65" s="71">
        <v>3566.75</v>
      </c>
      <c r="AC65" s="71">
        <v>25000</v>
      </c>
      <c r="AD65" s="71">
        <v>25000</v>
      </c>
      <c r="AE65" s="71"/>
      <c r="AF65" s="71"/>
      <c r="AG65" s="84">
        <f t="shared" si="48"/>
        <v>25000</v>
      </c>
      <c r="AH65" s="71">
        <v>24657.39</v>
      </c>
      <c r="AI65" s="71">
        <v>30000</v>
      </c>
      <c r="AJ65" s="22">
        <v>8254.9599999999991</v>
      </c>
      <c r="AK65" s="71">
        <v>33000</v>
      </c>
      <c r="AL65" s="71"/>
      <c r="AM65" s="262"/>
    </row>
    <row r="66" spans="1:39" hidden="1">
      <c r="A66" s="81"/>
      <c r="B66" s="127"/>
      <c r="C66" s="78"/>
      <c r="D66" s="78"/>
      <c r="E66" s="78"/>
      <c r="F66" s="78"/>
      <c r="G66" s="78"/>
      <c r="H66" s="78"/>
      <c r="I66" s="73">
        <v>32323</v>
      </c>
      <c r="J66" s="74" t="s">
        <v>93</v>
      </c>
      <c r="K66" s="59">
        <v>81354.02</v>
      </c>
      <c r="L66" s="59">
        <v>35000</v>
      </c>
      <c r="M66" s="59">
        <v>35000</v>
      </c>
      <c r="N66" s="59">
        <v>5000</v>
      </c>
      <c r="O66" s="59">
        <v>5000</v>
      </c>
      <c r="P66" s="59">
        <v>5000</v>
      </c>
      <c r="Q66" s="59">
        <v>5000</v>
      </c>
      <c r="R66" s="59">
        <v>151</v>
      </c>
      <c r="S66" s="59">
        <v>5000</v>
      </c>
      <c r="T66" s="59">
        <v>1059.54</v>
      </c>
      <c r="U66" s="59"/>
      <c r="V66" s="72">
        <f t="shared" si="16"/>
        <v>100</v>
      </c>
      <c r="W66" s="58">
        <v>5000</v>
      </c>
      <c r="X66" s="71">
        <v>7000</v>
      </c>
      <c r="Y66" s="71">
        <v>7000</v>
      </c>
      <c r="Z66" s="71">
        <v>10000</v>
      </c>
      <c r="AA66" s="71">
        <v>10000</v>
      </c>
      <c r="AB66" s="71">
        <v>5196.3500000000004</v>
      </c>
      <c r="AC66" s="71">
        <v>5000</v>
      </c>
      <c r="AD66" s="71">
        <v>5000</v>
      </c>
      <c r="AE66" s="71"/>
      <c r="AF66" s="71"/>
      <c r="AG66" s="84">
        <f t="shared" si="48"/>
        <v>5000</v>
      </c>
      <c r="AH66" s="71">
        <v>2565.64</v>
      </c>
      <c r="AI66" s="71">
        <v>5000</v>
      </c>
      <c r="AJ66" s="22">
        <v>8170.71</v>
      </c>
      <c r="AK66" s="71">
        <v>10000</v>
      </c>
      <c r="AL66" s="71"/>
      <c r="AM66" s="262"/>
    </row>
    <row r="67" spans="1:39" hidden="1">
      <c r="A67" s="81"/>
      <c r="B67" s="127"/>
      <c r="C67" s="78"/>
      <c r="D67" s="78"/>
      <c r="E67" s="78"/>
      <c r="F67" s="78"/>
      <c r="G67" s="78"/>
      <c r="H67" s="78"/>
      <c r="I67" s="73">
        <v>32323</v>
      </c>
      <c r="J67" s="74" t="s">
        <v>452</v>
      </c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72"/>
      <c r="W67" s="58"/>
      <c r="X67" s="71"/>
      <c r="Y67" s="71"/>
      <c r="Z67" s="71"/>
      <c r="AA67" s="71"/>
      <c r="AB67" s="71"/>
      <c r="AC67" s="71">
        <v>10000</v>
      </c>
      <c r="AD67" s="71">
        <v>10000</v>
      </c>
      <c r="AE67" s="71"/>
      <c r="AF67" s="71"/>
      <c r="AG67" s="84">
        <f t="shared" si="48"/>
        <v>10000</v>
      </c>
      <c r="AH67" s="71"/>
      <c r="AI67" s="71">
        <v>10000</v>
      </c>
      <c r="AJ67" s="22">
        <v>0</v>
      </c>
      <c r="AK67" s="71">
        <v>15000</v>
      </c>
      <c r="AL67" s="71"/>
      <c r="AM67" s="262"/>
    </row>
    <row r="68" spans="1:39" hidden="1">
      <c r="A68" s="81"/>
      <c r="B68" s="127"/>
      <c r="C68" s="78"/>
      <c r="D68" s="78"/>
      <c r="E68" s="78"/>
      <c r="F68" s="78"/>
      <c r="G68" s="78"/>
      <c r="H68" s="78"/>
      <c r="I68" s="73">
        <v>32323</v>
      </c>
      <c r="J68" s="74" t="s">
        <v>453</v>
      </c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72"/>
      <c r="W68" s="58"/>
      <c r="X68" s="71">
        <v>15000</v>
      </c>
      <c r="Y68" s="71">
        <v>15000</v>
      </c>
      <c r="Z68" s="71">
        <v>15000</v>
      </c>
      <c r="AA68" s="71">
        <v>20000</v>
      </c>
      <c r="AB68" s="71">
        <v>539.1</v>
      </c>
      <c r="AC68" s="71">
        <v>20000</v>
      </c>
      <c r="AD68" s="71">
        <v>20000</v>
      </c>
      <c r="AE68" s="71"/>
      <c r="AF68" s="71"/>
      <c r="AG68" s="84">
        <f t="shared" si="48"/>
        <v>20000</v>
      </c>
      <c r="AH68" s="71">
        <v>15000</v>
      </c>
      <c r="AI68" s="71">
        <v>15000</v>
      </c>
      <c r="AJ68" s="22">
        <v>0</v>
      </c>
      <c r="AK68" s="71">
        <v>15000</v>
      </c>
      <c r="AL68" s="71"/>
      <c r="AM68" s="262"/>
    </row>
    <row r="69" spans="1:39" hidden="1">
      <c r="A69" s="81"/>
      <c r="B69" s="127"/>
      <c r="C69" s="78"/>
      <c r="D69" s="78"/>
      <c r="E69" s="78"/>
      <c r="F69" s="78"/>
      <c r="G69" s="78"/>
      <c r="H69" s="78"/>
      <c r="I69" s="73">
        <v>32329</v>
      </c>
      <c r="J69" s="74" t="s">
        <v>309</v>
      </c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72"/>
      <c r="W69" s="58"/>
      <c r="X69" s="71">
        <v>150000</v>
      </c>
      <c r="Y69" s="71">
        <v>100000</v>
      </c>
      <c r="Z69" s="71">
        <v>100000</v>
      </c>
      <c r="AA69" s="71">
        <v>100000</v>
      </c>
      <c r="AB69" s="71">
        <v>21125</v>
      </c>
      <c r="AC69" s="71">
        <v>60000</v>
      </c>
      <c r="AD69" s="71">
        <v>30000</v>
      </c>
      <c r="AE69" s="71"/>
      <c r="AF69" s="71"/>
      <c r="AG69" s="84">
        <f t="shared" si="48"/>
        <v>30000</v>
      </c>
      <c r="AH69" s="71">
        <v>50217.5</v>
      </c>
      <c r="AI69" s="71">
        <v>50000</v>
      </c>
      <c r="AJ69" s="22">
        <v>3500</v>
      </c>
      <c r="AK69" s="71">
        <v>50000</v>
      </c>
      <c r="AL69" s="71"/>
      <c r="AM69" s="262"/>
    </row>
    <row r="70" spans="1:39" hidden="1">
      <c r="A70" s="81"/>
      <c r="B70" s="127"/>
      <c r="C70" s="78"/>
      <c r="D70" s="78"/>
      <c r="E70" s="78"/>
      <c r="F70" s="78"/>
      <c r="G70" s="78"/>
      <c r="H70" s="78"/>
      <c r="I70" s="73">
        <v>32329</v>
      </c>
      <c r="J70" s="74" t="s">
        <v>308</v>
      </c>
      <c r="K70" s="59"/>
      <c r="L70" s="59"/>
      <c r="M70" s="59"/>
      <c r="N70" s="59">
        <v>50000</v>
      </c>
      <c r="O70" s="59">
        <v>50000</v>
      </c>
      <c r="P70" s="59">
        <v>40000</v>
      </c>
      <c r="Q70" s="59">
        <v>40000</v>
      </c>
      <c r="R70" s="59"/>
      <c r="S70" s="58">
        <v>40000</v>
      </c>
      <c r="T70" s="59">
        <v>22500</v>
      </c>
      <c r="U70" s="59"/>
      <c r="V70" s="72">
        <f t="shared" ref="V70" si="49">S70/P70*100</f>
        <v>100</v>
      </c>
      <c r="W70" s="58">
        <v>42000</v>
      </c>
      <c r="X70" s="71">
        <v>10000</v>
      </c>
      <c r="Y70" s="71">
        <v>10000</v>
      </c>
      <c r="Z70" s="71">
        <v>10000</v>
      </c>
      <c r="AA70" s="71">
        <v>10000</v>
      </c>
      <c r="AB70" s="71"/>
      <c r="AC70" s="71">
        <v>10000</v>
      </c>
      <c r="AD70" s="71">
        <v>10000</v>
      </c>
      <c r="AE70" s="71"/>
      <c r="AF70" s="71"/>
      <c r="AG70" s="84">
        <f t="shared" si="48"/>
        <v>10000</v>
      </c>
      <c r="AH70" s="71"/>
      <c r="AI70" s="71">
        <v>10000</v>
      </c>
      <c r="AJ70" s="22">
        <v>0</v>
      </c>
      <c r="AK70" s="71">
        <v>10000</v>
      </c>
      <c r="AL70" s="71"/>
      <c r="AM70" s="262"/>
    </row>
    <row r="71" spans="1:39" hidden="1">
      <c r="A71" s="81"/>
      <c r="B71" s="127"/>
      <c r="C71" s="78"/>
      <c r="D71" s="78"/>
      <c r="E71" s="78"/>
      <c r="F71" s="78"/>
      <c r="G71" s="78"/>
      <c r="H71" s="78"/>
      <c r="I71" s="73">
        <v>32351</v>
      </c>
      <c r="J71" s="74" t="s">
        <v>403</v>
      </c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72"/>
      <c r="W71" s="58"/>
      <c r="X71" s="71"/>
      <c r="Y71" s="71"/>
      <c r="Z71" s="71"/>
      <c r="AA71" s="71"/>
      <c r="AB71" s="71"/>
      <c r="AC71" s="71"/>
      <c r="AD71" s="71">
        <v>30000</v>
      </c>
      <c r="AE71" s="71"/>
      <c r="AF71" s="71"/>
      <c r="AG71" s="84">
        <f t="shared" si="48"/>
        <v>30000</v>
      </c>
      <c r="AH71" s="71">
        <v>19823.310000000001</v>
      </c>
      <c r="AI71" s="71">
        <v>30000</v>
      </c>
      <c r="AJ71" s="22">
        <v>11346.33</v>
      </c>
      <c r="AK71" s="71">
        <v>30000</v>
      </c>
      <c r="AL71" s="71"/>
      <c r="AM71" s="262"/>
    </row>
    <row r="72" spans="1:39" hidden="1">
      <c r="A72" s="81"/>
      <c r="B72" s="127"/>
      <c r="C72" s="78"/>
      <c r="D72" s="78"/>
      <c r="E72" s="78"/>
      <c r="F72" s="78"/>
      <c r="G72" s="78"/>
      <c r="H72" s="78"/>
      <c r="I72" s="73">
        <v>32353</v>
      </c>
      <c r="J72" s="74" t="s">
        <v>295</v>
      </c>
      <c r="K72" s="59"/>
      <c r="L72" s="59"/>
      <c r="M72" s="59"/>
      <c r="N72" s="59"/>
      <c r="O72" s="59"/>
      <c r="P72" s="59"/>
      <c r="Q72" s="59"/>
      <c r="R72" s="59"/>
      <c r="S72" s="59"/>
      <c r="T72" s="59">
        <v>412.35</v>
      </c>
      <c r="U72" s="59"/>
      <c r="V72" s="72"/>
      <c r="W72" s="58">
        <v>1000</v>
      </c>
      <c r="X72" s="71">
        <v>1500</v>
      </c>
      <c r="Y72" s="71">
        <v>1500</v>
      </c>
      <c r="Z72" s="71">
        <v>1500</v>
      </c>
      <c r="AA72" s="71">
        <v>1500</v>
      </c>
      <c r="AB72" s="71">
        <v>695.96</v>
      </c>
      <c r="AC72" s="71">
        <v>1500</v>
      </c>
      <c r="AD72" s="71">
        <v>5000</v>
      </c>
      <c r="AE72" s="71"/>
      <c r="AF72" s="71"/>
      <c r="AG72" s="84">
        <f t="shared" si="48"/>
        <v>5000</v>
      </c>
      <c r="AH72" s="71">
        <v>2940.5</v>
      </c>
      <c r="AI72" s="71">
        <v>5000</v>
      </c>
      <c r="AJ72" s="22">
        <v>2109.85</v>
      </c>
      <c r="AK72" s="71">
        <v>5000</v>
      </c>
      <c r="AL72" s="71"/>
      <c r="AM72" s="262"/>
    </row>
    <row r="73" spans="1:39" hidden="1">
      <c r="A73" s="81"/>
      <c r="B73" s="127"/>
      <c r="C73" s="78"/>
      <c r="D73" s="78"/>
      <c r="E73" s="78"/>
      <c r="F73" s="78"/>
      <c r="G73" s="78"/>
      <c r="H73" s="78"/>
      <c r="I73" s="73">
        <v>32353</v>
      </c>
      <c r="J73" s="74" t="s">
        <v>438</v>
      </c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72"/>
      <c r="W73" s="58"/>
      <c r="X73" s="71"/>
      <c r="Y73" s="71"/>
      <c r="Z73" s="71"/>
      <c r="AA73" s="71"/>
      <c r="AB73" s="71"/>
      <c r="AC73" s="71">
        <v>13500</v>
      </c>
      <c r="AD73" s="71">
        <v>13500</v>
      </c>
      <c r="AE73" s="71"/>
      <c r="AF73" s="71"/>
      <c r="AG73" s="84">
        <f t="shared" si="48"/>
        <v>13500</v>
      </c>
      <c r="AH73" s="71">
        <v>13500</v>
      </c>
      <c r="AI73" s="71">
        <v>0</v>
      </c>
      <c r="AJ73" s="22">
        <v>0</v>
      </c>
      <c r="AK73" s="71"/>
      <c r="AL73" s="71"/>
      <c r="AM73" s="262"/>
    </row>
    <row r="74" spans="1:39" hidden="1">
      <c r="A74" s="81"/>
      <c r="B74" s="127"/>
      <c r="C74" s="78"/>
      <c r="D74" s="78"/>
      <c r="E74" s="78"/>
      <c r="F74" s="78"/>
      <c r="G74" s="78"/>
      <c r="H74" s="78"/>
      <c r="I74" s="73">
        <v>32331</v>
      </c>
      <c r="J74" s="74" t="s">
        <v>30</v>
      </c>
      <c r="K74" s="59"/>
      <c r="L74" s="59"/>
      <c r="M74" s="59"/>
      <c r="N74" s="59">
        <v>6000</v>
      </c>
      <c r="O74" s="59">
        <v>6000</v>
      </c>
      <c r="P74" s="59">
        <v>6000</v>
      </c>
      <c r="Q74" s="59">
        <v>6000</v>
      </c>
      <c r="R74" s="59">
        <v>5243.75</v>
      </c>
      <c r="S74" s="59">
        <v>8000</v>
      </c>
      <c r="T74" s="59">
        <v>8230.1</v>
      </c>
      <c r="U74" s="59"/>
      <c r="V74" s="72">
        <f t="shared" si="16"/>
        <v>133.33333333333331</v>
      </c>
      <c r="W74" s="58">
        <v>15000</v>
      </c>
      <c r="X74" s="71">
        <v>20000</v>
      </c>
      <c r="Y74" s="71">
        <v>20000</v>
      </c>
      <c r="Z74" s="71">
        <v>25000</v>
      </c>
      <c r="AA74" s="71">
        <v>25000</v>
      </c>
      <c r="AB74" s="71">
        <v>10240</v>
      </c>
      <c r="AC74" s="71">
        <v>25000</v>
      </c>
      <c r="AD74" s="71">
        <v>25000</v>
      </c>
      <c r="AE74" s="71"/>
      <c r="AF74" s="71"/>
      <c r="AG74" s="84">
        <f t="shared" si="48"/>
        <v>25000</v>
      </c>
      <c r="AH74" s="71">
        <v>11666.75</v>
      </c>
      <c r="AI74" s="71">
        <v>25000</v>
      </c>
      <c r="AJ74" s="22">
        <v>5157.8</v>
      </c>
      <c r="AK74" s="71">
        <v>25000</v>
      </c>
      <c r="AL74" s="71"/>
      <c r="AM74" s="262"/>
    </row>
    <row r="75" spans="1:39" hidden="1">
      <c r="A75" s="81"/>
      <c r="B75" s="127"/>
      <c r="C75" s="78"/>
      <c r="D75" s="78"/>
      <c r="E75" s="78"/>
      <c r="F75" s="78"/>
      <c r="G75" s="78"/>
      <c r="H75" s="78"/>
      <c r="I75" s="73">
        <v>32334</v>
      </c>
      <c r="J75" s="74" t="s">
        <v>348</v>
      </c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72"/>
      <c r="W75" s="58"/>
      <c r="X75" s="71"/>
      <c r="Y75" s="71"/>
      <c r="Z75" s="71">
        <v>8000</v>
      </c>
      <c r="AA75" s="71">
        <v>5000</v>
      </c>
      <c r="AB75" s="71">
        <v>3750</v>
      </c>
      <c r="AC75" s="71">
        <v>5000</v>
      </c>
      <c r="AD75" s="71">
        <v>10000</v>
      </c>
      <c r="AE75" s="71"/>
      <c r="AF75" s="71"/>
      <c r="AG75" s="84">
        <f t="shared" si="48"/>
        <v>10000</v>
      </c>
      <c r="AH75" s="71">
        <v>4830.3599999999997</v>
      </c>
      <c r="AI75" s="71">
        <v>10000</v>
      </c>
      <c r="AJ75" s="22">
        <v>0</v>
      </c>
      <c r="AK75" s="71">
        <v>10000</v>
      </c>
      <c r="AL75" s="71"/>
      <c r="AM75" s="262"/>
    </row>
    <row r="76" spans="1:39" hidden="1">
      <c r="A76" s="81"/>
      <c r="B76" s="127"/>
      <c r="C76" s="78"/>
      <c r="D76" s="78"/>
      <c r="E76" s="78"/>
      <c r="F76" s="78"/>
      <c r="G76" s="78"/>
      <c r="H76" s="78"/>
      <c r="I76" s="73">
        <v>32331</v>
      </c>
      <c r="J76" s="74" t="s">
        <v>304</v>
      </c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72"/>
      <c r="W76" s="58"/>
      <c r="X76" s="71">
        <v>8000</v>
      </c>
      <c r="Y76" s="71">
        <v>8000</v>
      </c>
      <c r="Z76" s="71">
        <v>8000</v>
      </c>
      <c r="AA76" s="71">
        <v>8000</v>
      </c>
      <c r="AB76" s="77"/>
      <c r="AC76" s="71">
        <v>8000</v>
      </c>
      <c r="AD76" s="71">
        <v>8000</v>
      </c>
      <c r="AE76" s="71"/>
      <c r="AF76" s="71"/>
      <c r="AG76" s="84">
        <f t="shared" si="48"/>
        <v>8000</v>
      </c>
      <c r="AH76" s="71">
        <v>3200</v>
      </c>
      <c r="AI76" s="71">
        <v>6000</v>
      </c>
      <c r="AJ76" s="22">
        <v>0</v>
      </c>
      <c r="AK76" s="71">
        <v>6000</v>
      </c>
      <c r="AL76" s="71"/>
      <c r="AM76" s="262"/>
    </row>
    <row r="77" spans="1:39" hidden="1">
      <c r="A77" s="81"/>
      <c r="B77" s="127"/>
      <c r="C77" s="78"/>
      <c r="D77" s="78"/>
      <c r="E77" s="78"/>
      <c r="F77" s="78"/>
      <c r="G77" s="78"/>
      <c r="H77" s="78"/>
      <c r="I77" s="73">
        <v>32342</v>
      </c>
      <c r="J77" s="74" t="s">
        <v>102</v>
      </c>
      <c r="K77" s="59">
        <v>151628.39000000001</v>
      </c>
      <c r="L77" s="59">
        <v>5000</v>
      </c>
      <c r="M77" s="59">
        <v>5000</v>
      </c>
      <c r="N77" s="59">
        <v>5000</v>
      </c>
      <c r="O77" s="59">
        <v>5000</v>
      </c>
      <c r="P77" s="59">
        <v>5000</v>
      </c>
      <c r="Q77" s="59">
        <v>5000</v>
      </c>
      <c r="R77" s="59">
        <v>6000</v>
      </c>
      <c r="S77" s="59">
        <v>8000</v>
      </c>
      <c r="T77" s="59">
        <v>11250</v>
      </c>
      <c r="U77" s="59"/>
      <c r="V77" s="72">
        <f t="shared" si="16"/>
        <v>160</v>
      </c>
      <c r="W77" s="58">
        <v>15000</v>
      </c>
      <c r="X77" s="71">
        <v>15000</v>
      </c>
      <c r="Y77" s="71">
        <v>15000</v>
      </c>
      <c r="Z77" s="71">
        <v>65000</v>
      </c>
      <c r="AA77" s="71">
        <v>70000</v>
      </c>
      <c r="AB77" s="71">
        <v>15820</v>
      </c>
      <c r="AC77" s="71">
        <v>70000</v>
      </c>
      <c r="AD77" s="71">
        <v>50000</v>
      </c>
      <c r="AE77" s="71"/>
      <c r="AF77" s="71"/>
      <c r="AG77" s="84">
        <f t="shared" si="48"/>
        <v>50000</v>
      </c>
      <c r="AH77" s="71">
        <v>40521.47</v>
      </c>
      <c r="AI77" s="71">
        <v>55000</v>
      </c>
      <c r="AJ77" s="22">
        <v>26754.62</v>
      </c>
      <c r="AK77" s="71">
        <v>55000</v>
      </c>
      <c r="AL77" s="71"/>
      <c r="AM77" s="262"/>
    </row>
    <row r="78" spans="1:39" hidden="1">
      <c r="A78" s="81"/>
      <c r="B78" s="127"/>
      <c r="C78" s="78"/>
      <c r="D78" s="78"/>
      <c r="E78" s="78"/>
      <c r="F78" s="78"/>
      <c r="G78" s="78"/>
      <c r="H78" s="78"/>
      <c r="I78" s="73">
        <v>32341</v>
      </c>
      <c r="J78" s="74" t="s">
        <v>78</v>
      </c>
      <c r="K78" s="59">
        <v>5288.02</v>
      </c>
      <c r="L78" s="59">
        <v>8000</v>
      </c>
      <c r="M78" s="59">
        <v>8000</v>
      </c>
      <c r="N78" s="59">
        <v>4000</v>
      </c>
      <c r="O78" s="59">
        <v>4000</v>
      </c>
      <c r="P78" s="59">
        <v>4000</v>
      </c>
      <c r="Q78" s="59">
        <v>4000</v>
      </c>
      <c r="R78" s="59">
        <v>850.82</v>
      </c>
      <c r="S78" s="59">
        <v>4000</v>
      </c>
      <c r="T78" s="59">
        <v>1386.78</v>
      </c>
      <c r="U78" s="59"/>
      <c r="V78" s="72">
        <f t="shared" si="16"/>
        <v>100</v>
      </c>
      <c r="W78" s="58">
        <v>4000</v>
      </c>
      <c r="X78" s="71">
        <v>3000</v>
      </c>
      <c r="Y78" s="71">
        <v>3000</v>
      </c>
      <c r="Z78" s="71">
        <v>3000</v>
      </c>
      <c r="AA78" s="71">
        <v>3000</v>
      </c>
      <c r="AB78" s="71">
        <v>660.49</v>
      </c>
      <c r="AC78" s="71">
        <v>3000</v>
      </c>
      <c r="AD78" s="71">
        <v>3000</v>
      </c>
      <c r="AE78" s="71"/>
      <c r="AF78" s="71"/>
      <c r="AG78" s="84">
        <f t="shared" si="48"/>
        <v>3000</v>
      </c>
      <c r="AH78" s="71">
        <v>1699.95</v>
      </c>
      <c r="AI78" s="71">
        <v>3000</v>
      </c>
      <c r="AJ78" s="22">
        <v>672.4</v>
      </c>
      <c r="AK78" s="71">
        <v>3000</v>
      </c>
      <c r="AL78" s="71"/>
      <c r="AM78" s="262"/>
    </row>
    <row r="79" spans="1:39" hidden="1">
      <c r="A79" s="81"/>
      <c r="B79" s="127"/>
      <c r="C79" s="78"/>
      <c r="D79" s="78"/>
      <c r="E79" s="78"/>
      <c r="F79" s="78"/>
      <c r="G79" s="78"/>
      <c r="H79" s="78"/>
      <c r="I79" s="73">
        <v>32343</v>
      </c>
      <c r="J79" s="74" t="s">
        <v>355</v>
      </c>
      <c r="K79" s="59">
        <v>44650</v>
      </c>
      <c r="L79" s="59"/>
      <c r="M79" s="59">
        <v>0</v>
      </c>
      <c r="N79" s="59">
        <v>15000</v>
      </c>
      <c r="O79" s="59">
        <v>15000</v>
      </c>
      <c r="P79" s="59">
        <v>15000</v>
      </c>
      <c r="Q79" s="59">
        <v>15000</v>
      </c>
      <c r="R79" s="59">
        <v>218.75</v>
      </c>
      <c r="S79" s="59">
        <v>15000</v>
      </c>
      <c r="T79" s="59"/>
      <c r="U79" s="59"/>
      <c r="V79" s="72">
        <f t="shared" si="16"/>
        <v>100</v>
      </c>
      <c r="W79" s="58">
        <v>15000</v>
      </c>
      <c r="X79" s="71">
        <v>30000</v>
      </c>
      <c r="Y79" s="71">
        <v>30000</v>
      </c>
      <c r="Z79" s="71">
        <v>30000</v>
      </c>
      <c r="AA79" s="71">
        <v>35000</v>
      </c>
      <c r="AB79" s="71">
        <v>12993.75</v>
      </c>
      <c r="AC79" s="71">
        <v>35000</v>
      </c>
      <c r="AD79" s="71">
        <v>30000</v>
      </c>
      <c r="AE79" s="71"/>
      <c r="AF79" s="71"/>
      <c r="AG79" s="84">
        <f t="shared" si="48"/>
        <v>30000</v>
      </c>
      <c r="AH79" s="71">
        <v>26433.75</v>
      </c>
      <c r="AI79" s="71">
        <v>30000</v>
      </c>
      <c r="AJ79" s="49">
        <v>36273.75</v>
      </c>
      <c r="AK79" s="71">
        <v>30000</v>
      </c>
      <c r="AL79" s="71"/>
      <c r="AM79" s="262"/>
    </row>
    <row r="80" spans="1:39" hidden="1">
      <c r="A80" s="81"/>
      <c r="B80" s="127"/>
      <c r="C80" s="78"/>
      <c r="D80" s="78"/>
      <c r="E80" s="78"/>
      <c r="F80" s="78"/>
      <c r="G80" s="78"/>
      <c r="H80" s="78"/>
      <c r="I80" s="73">
        <v>32343</v>
      </c>
      <c r="J80" s="74" t="s">
        <v>354</v>
      </c>
      <c r="K80" s="59"/>
      <c r="L80" s="59"/>
      <c r="M80" s="59"/>
      <c r="N80" s="59">
        <v>2000</v>
      </c>
      <c r="O80" s="59">
        <v>2000</v>
      </c>
      <c r="P80" s="59">
        <v>2000</v>
      </c>
      <c r="Q80" s="59">
        <v>2000</v>
      </c>
      <c r="R80" s="59"/>
      <c r="S80" s="59">
        <v>2000</v>
      </c>
      <c r="T80" s="59"/>
      <c r="U80" s="59"/>
      <c r="V80" s="72">
        <f t="shared" si="16"/>
        <v>100</v>
      </c>
      <c r="W80" s="58">
        <v>2000</v>
      </c>
      <c r="X80" s="71">
        <v>2000</v>
      </c>
      <c r="Y80" s="71">
        <v>0</v>
      </c>
      <c r="Z80" s="71">
        <v>30000</v>
      </c>
      <c r="AA80" s="71">
        <v>30000</v>
      </c>
      <c r="AB80" s="71"/>
      <c r="AC80" s="71">
        <v>30000</v>
      </c>
      <c r="AD80" s="71">
        <v>35000</v>
      </c>
      <c r="AE80" s="71"/>
      <c r="AF80" s="71"/>
      <c r="AG80" s="84">
        <f t="shared" si="48"/>
        <v>35000</v>
      </c>
      <c r="AH80" s="71">
        <v>33925</v>
      </c>
      <c r="AI80" s="71">
        <v>35000</v>
      </c>
      <c r="AJ80" s="48">
        <v>0</v>
      </c>
      <c r="AK80" s="71">
        <v>35000</v>
      </c>
      <c r="AL80" s="71"/>
      <c r="AM80" s="262"/>
    </row>
    <row r="81" spans="1:39" hidden="1">
      <c r="A81" s="81"/>
      <c r="B81" s="127"/>
      <c r="C81" s="78"/>
      <c r="D81" s="78"/>
      <c r="E81" s="78"/>
      <c r="F81" s="78"/>
      <c r="G81" s="78"/>
      <c r="H81" s="78"/>
      <c r="I81" s="73">
        <v>32343</v>
      </c>
      <c r="J81" s="74" t="s">
        <v>501</v>
      </c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72"/>
      <c r="W81" s="58"/>
      <c r="X81" s="71"/>
      <c r="Y81" s="71"/>
      <c r="Z81" s="71"/>
      <c r="AA81" s="71"/>
      <c r="AB81" s="71"/>
      <c r="AC81" s="71"/>
      <c r="AD81" s="71"/>
      <c r="AE81" s="71"/>
      <c r="AF81" s="71"/>
      <c r="AG81" s="84"/>
      <c r="AH81" s="71"/>
      <c r="AI81" s="71"/>
      <c r="AJ81" s="253">
        <v>1841.51</v>
      </c>
      <c r="AK81" s="71">
        <v>5000</v>
      </c>
      <c r="AL81" s="71"/>
      <c r="AM81" s="262"/>
    </row>
    <row r="82" spans="1:39" hidden="1">
      <c r="A82" s="81"/>
      <c r="B82" s="127"/>
      <c r="C82" s="78"/>
      <c r="D82" s="78"/>
      <c r="E82" s="78"/>
      <c r="F82" s="78"/>
      <c r="G82" s="78"/>
      <c r="H82" s="78"/>
      <c r="I82" s="73">
        <v>32349</v>
      </c>
      <c r="J82" s="69" t="s">
        <v>350</v>
      </c>
      <c r="K82" s="59"/>
      <c r="L82" s="59"/>
      <c r="M82" s="59"/>
      <c r="N82" s="59"/>
      <c r="O82" s="59"/>
      <c r="P82" s="59"/>
      <c r="Q82" s="59"/>
      <c r="R82" s="59"/>
      <c r="S82" s="58"/>
      <c r="T82" s="59"/>
      <c r="U82" s="59"/>
      <c r="V82" s="72"/>
      <c r="W82" s="58"/>
      <c r="X82" s="71"/>
      <c r="Y82" s="71"/>
      <c r="Z82" s="71">
        <v>5000</v>
      </c>
      <c r="AA82" s="71">
        <v>5000</v>
      </c>
      <c r="AB82" s="71">
        <v>3261.38</v>
      </c>
      <c r="AC82" s="71">
        <v>5000</v>
      </c>
      <c r="AD82" s="71">
        <v>5000</v>
      </c>
      <c r="AE82" s="71"/>
      <c r="AF82" s="71"/>
      <c r="AG82" s="84">
        <f t="shared" si="48"/>
        <v>5000</v>
      </c>
      <c r="AH82" s="241">
        <v>5112.93</v>
      </c>
      <c r="AI82" s="71">
        <v>5000</v>
      </c>
      <c r="AJ82" s="22">
        <v>0</v>
      </c>
      <c r="AK82" s="71">
        <v>5000</v>
      </c>
      <c r="AL82" s="71"/>
      <c r="AM82" s="262"/>
    </row>
    <row r="83" spans="1:39" hidden="1">
      <c r="A83" s="81"/>
      <c r="B83" s="127"/>
      <c r="C83" s="78"/>
      <c r="D83" s="78"/>
      <c r="E83" s="78"/>
      <c r="F83" s="78"/>
      <c r="G83" s="78"/>
      <c r="H83" s="78"/>
      <c r="I83" s="73">
        <v>32353</v>
      </c>
      <c r="J83" s="69" t="s">
        <v>502</v>
      </c>
      <c r="K83" s="59"/>
      <c r="L83" s="59"/>
      <c r="M83" s="59"/>
      <c r="N83" s="59"/>
      <c r="O83" s="59"/>
      <c r="P83" s="59"/>
      <c r="Q83" s="59"/>
      <c r="R83" s="59"/>
      <c r="S83" s="58"/>
      <c r="T83" s="59"/>
      <c r="U83" s="59"/>
      <c r="V83" s="72"/>
      <c r="W83" s="58"/>
      <c r="X83" s="71"/>
      <c r="Y83" s="71"/>
      <c r="Z83" s="71"/>
      <c r="AA83" s="71"/>
      <c r="AB83" s="71"/>
      <c r="AC83" s="71"/>
      <c r="AD83" s="71"/>
      <c r="AE83" s="71"/>
      <c r="AF83" s="71"/>
      <c r="AG83" s="84"/>
      <c r="AH83" s="241"/>
      <c r="AI83" s="71"/>
      <c r="AJ83" s="22">
        <v>1320.79</v>
      </c>
      <c r="AK83" s="71">
        <v>3000</v>
      </c>
      <c r="AL83" s="71"/>
      <c r="AM83" s="262"/>
    </row>
    <row r="84" spans="1:39" hidden="1">
      <c r="A84" s="81"/>
      <c r="B84" s="127"/>
      <c r="C84" s="78"/>
      <c r="D84" s="78"/>
      <c r="E84" s="78"/>
      <c r="F84" s="78"/>
      <c r="G84" s="78"/>
      <c r="H84" s="78"/>
      <c r="I84" s="73">
        <v>32361</v>
      </c>
      <c r="J84" s="74" t="s">
        <v>329</v>
      </c>
      <c r="K84" s="59"/>
      <c r="L84" s="59"/>
      <c r="M84" s="59"/>
      <c r="N84" s="59"/>
      <c r="O84" s="59"/>
      <c r="P84" s="59"/>
      <c r="Q84" s="59"/>
      <c r="R84" s="59"/>
      <c r="S84" s="58"/>
      <c r="T84" s="59"/>
      <c r="U84" s="59"/>
      <c r="V84" s="72"/>
      <c r="W84" s="58"/>
      <c r="X84" s="71">
        <v>4000</v>
      </c>
      <c r="Y84" s="71">
        <v>1000</v>
      </c>
      <c r="Z84" s="71">
        <v>0</v>
      </c>
      <c r="AA84" s="71">
        <v>5000</v>
      </c>
      <c r="AB84" s="71"/>
      <c r="AC84" s="71">
        <v>5000</v>
      </c>
      <c r="AD84" s="71">
        <v>5000</v>
      </c>
      <c r="AE84" s="71"/>
      <c r="AF84" s="71"/>
      <c r="AG84" s="84">
        <f t="shared" si="48"/>
        <v>5000</v>
      </c>
      <c r="AH84" s="71">
        <v>110</v>
      </c>
      <c r="AI84" s="71">
        <v>5000</v>
      </c>
      <c r="AJ84" s="22">
        <v>310</v>
      </c>
      <c r="AK84" s="71">
        <v>5000</v>
      </c>
      <c r="AL84" s="71"/>
      <c r="AM84" s="262"/>
    </row>
    <row r="85" spans="1:39" hidden="1">
      <c r="A85" s="81"/>
      <c r="B85" s="127"/>
      <c r="C85" s="78"/>
      <c r="D85" s="78"/>
      <c r="E85" s="78"/>
      <c r="F85" s="78"/>
      <c r="G85" s="78"/>
      <c r="H85" s="78"/>
      <c r="I85" s="73">
        <v>32369</v>
      </c>
      <c r="J85" s="74" t="s">
        <v>307</v>
      </c>
      <c r="K85" s="59"/>
      <c r="L85" s="59"/>
      <c r="M85" s="59"/>
      <c r="N85" s="59"/>
      <c r="O85" s="59"/>
      <c r="P85" s="59"/>
      <c r="Q85" s="59"/>
      <c r="R85" s="59"/>
      <c r="S85" s="58"/>
      <c r="T85" s="59"/>
      <c r="U85" s="59"/>
      <c r="V85" s="72"/>
      <c r="W85" s="58"/>
      <c r="X85" s="71"/>
      <c r="Y85" s="71">
        <v>10000</v>
      </c>
      <c r="Z85" s="71">
        <v>20000</v>
      </c>
      <c r="AA85" s="71">
        <v>20000</v>
      </c>
      <c r="AB85" s="77">
        <v>1518.13</v>
      </c>
      <c r="AC85" s="71">
        <v>20000</v>
      </c>
      <c r="AD85" s="71">
        <v>20000</v>
      </c>
      <c r="AE85" s="71"/>
      <c r="AF85" s="71"/>
      <c r="AG85" s="84">
        <f t="shared" si="48"/>
        <v>20000</v>
      </c>
      <c r="AH85" s="71">
        <v>800</v>
      </c>
      <c r="AI85" s="71">
        <v>15000</v>
      </c>
      <c r="AJ85" s="22">
        <v>0</v>
      </c>
      <c r="AK85" s="71">
        <v>15000</v>
      </c>
      <c r="AL85" s="71"/>
      <c r="AM85" s="262"/>
    </row>
    <row r="86" spans="1:39" hidden="1">
      <c r="A86" s="81"/>
      <c r="B86" s="127"/>
      <c r="C86" s="78"/>
      <c r="D86" s="78"/>
      <c r="E86" s="78"/>
      <c r="F86" s="78"/>
      <c r="G86" s="78"/>
      <c r="H86" s="78"/>
      <c r="I86" s="73">
        <v>32371</v>
      </c>
      <c r="J86" s="74" t="s">
        <v>233</v>
      </c>
      <c r="K86" s="59">
        <v>0</v>
      </c>
      <c r="L86" s="59">
        <v>5000</v>
      </c>
      <c r="M86" s="59">
        <v>5000</v>
      </c>
      <c r="N86" s="59">
        <v>33000</v>
      </c>
      <c r="O86" s="59">
        <v>33000</v>
      </c>
      <c r="P86" s="59">
        <v>30000</v>
      </c>
      <c r="Q86" s="59">
        <v>30000</v>
      </c>
      <c r="R86" s="59">
        <v>9974.4500000000007</v>
      </c>
      <c r="S86" s="59">
        <v>30000</v>
      </c>
      <c r="T86" s="59">
        <v>5279.5</v>
      </c>
      <c r="U86" s="59"/>
      <c r="V86" s="72">
        <f t="shared" ref="V86:V152" si="50">S86/P86*100</f>
        <v>100</v>
      </c>
      <c r="W86" s="58">
        <v>20000</v>
      </c>
      <c r="X86" s="71">
        <v>20000</v>
      </c>
      <c r="Y86" s="71">
        <v>20000</v>
      </c>
      <c r="Z86" s="71">
        <v>30000</v>
      </c>
      <c r="AA86" s="71">
        <v>20000</v>
      </c>
      <c r="AB86" s="71">
        <v>11679.55</v>
      </c>
      <c r="AC86" s="71">
        <v>25000</v>
      </c>
      <c r="AD86" s="71">
        <v>40000</v>
      </c>
      <c r="AE86" s="71"/>
      <c r="AF86" s="71"/>
      <c r="AG86" s="84">
        <f t="shared" si="48"/>
        <v>40000</v>
      </c>
      <c r="AH86" s="238">
        <v>49477.21</v>
      </c>
      <c r="AI86" s="71">
        <v>50000</v>
      </c>
      <c r="AJ86" s="22">
        <v>4479.17</v>
      </c>
      <c r="AK86" s="71">
        <v>50000</v>
      </c>
      <c r="AL86" s="71"/>
      <c r="AM86" s="262"/>
    </row>
    <row r="87" spans="1:39" hidden="1">
      <c r="A87" s="81"/>
      <c r="B87" s="127"/>
      <c r="C87" s="78"/>
      <c r="D87" s="78"/>
      <c r="E87" s="78"/>
      <c r="F87" s="78"/>
      <c r="G87" s="78"/>
      <c r="H87" s="78"/>
      <c r="I87" s="73">
        <v>32371</v>
      </c>
      <c r="J87" s="74" t="s">
        <v>331</v>
      </c>
      <c r="K87" s="59"/>
      <c r="L87" s="59"/>
      <c r="M87" s="59"/>
      <c r="N87" s="59"/>
      <c r="O87" s="59"/>
      <c r="P87" s="59"/>
      <c r="Q87" s="59"/>
      <c r="R87" s="59"/>
      <c r="S87" s="59">
        <v>20000</v>
      </c>
      <c r="T87" s="59">
        <v>1250</v>
      </c>
      <c r="U87" s="59"/>
      <c r="V87" s="72" t="e">
        <f t="shared" si="50"/>
        <v>#DIV/0!</v>
      </c>
      <c r="W87" s="58">
        <v>20000</v>
      </c>
      <c r="X87" s="71">
        <v>25000</v>
      </c>
      <c r="Y87" s="71">
        <v>25000</v>
      </c>
      <c r="Z87" s="71">
        <v>25000</v>
      </c>
      <c r="AA87" s="71">
        <v>25000</v>
      </c>
      <c r="AB87" s="77">
        <v>12455.36</v>
      </c>
      <c r="AC87" s="71">
        <v>25000</v>
      </c>
      <c r="AD87" s="71">
        <v>25000</v>
      </c>
      <c r="AE87" s="71"/>
      <c r="AF87" s="71"/>
      <c r="AG87" s="84">
        <f t="shared" si="48"/>
        <v>25000</v>
      </c>
      <c r="AH87" s="238"/>
      <c r="AI87" s="71">
        <v>10500</v>
      </c>
      <c r="AJ87" s="22">
        <v>9827.7000000000007</v>
      </c>
      <c r="AK87" s="71">
        <v>0</v>
      </c>
      <c r="AL87" s="71"/>
      <c r="AM87" s="262"/>
    </row>
    <row r="88" spans="1:39" hidden="1">
      <c r="A88" s="81"/>
      <c r="B88" s="127"/>
      <c r="C88" s="78"/>
      <c r="D88" s="78"/>
      <c r="E88" s="78"/>
      <c r="F88" s="78"/>
      <c r="G88" s="78"/>
      <c r="H88" s="78"/>
      <c r="I88" s="73">
        <v>32371</v>
      </c>
      <c r="J88" s="74" t="s">
        <v>282</v>
      </c>
      <c r="K88" s="59"/>
      <c r="L88" s="59"/>
      <c r="M88" s="59"/>
      <c r="N88" s="59"/>
      <c r="O88" s="59"/>
      <c r="P88" s="59"/>
      <c r="Q88" s="59"/>
      <c r="R88" s="59"/>
      <c r="S88" s="59">
        <v>20000</v>
      </c>
      <c r="T88" s="59"/>
      <c r="U88" s="59"/>
      <c r="V88" s="72" t="e">
        <f t="shared" si="50"/>
        <v>#DIV/0!</v>
      </c>
      <c r="W88" s="58">
        <v>50000</v>
      </c>
      <c r="X88" s="71">
        <v>54000</v>
      </c>
      <c r="Y88" s="71">
        <v>110000</v>
      </c>
      <c r="Z88" s="71">
        <v>110000</v>
      </c>
      <c r="AA88" s="71">
        <v>150000</v>
      </c>
      <c r="AB88" s="77"/>
      <c r="AC88" s="71">
        <v>150000</v>
      </c>
      <c r="AD88" s="71">
        <v>50000</v>
      </c>
      <c r="AE88" s="71"/>
      <c r="AF88" s="71"/>
      <c r="AG88" s="84">
        <f t="shared" si="48"/>
        <v>50000</v>
      </c>
      <c r="AH88" s="71">
        <v>21750</v>
      </c>
      <c r="AI88" s="71">
        <v>100000</v>
      </c>
      <c r="AJ88" s="22">
        <v>2750</v>
      </c>
      <c r="AK88" s="71">
        <v>100000</v>
      </c>
      <c r="AL88" s="71"/>
      <c r="AM88" s="262"/>
    </row>
    <row r="89" spans="1:39" hidden="1">
      <c r="A89" s="81"/>
      <c r="B89" s="127"/>
      <c r="C89" s="78"/>
      <c r="D89" s="78"/>
      <c r="E89" s="78"/>
      <c r="F89" s="78"/>
      <c r="G89" s="78"/>
      <c r="H89" s="78"/>
      <c r="I89" s="73">
        <v>32371</v>
      </c>
      <c r="J89" s="74" t="s">
        <v>332</v>
      </c>
      <c r="K89" s="59"/>
      <c r="L89" s="59"/>
      <c r="M89" s="59"/>
      <c r="N89" s="59"/>
      <c r="O89" s="59"/>
      <c r="P89" s="59"/>
      <c r="Q89" s="59"/>
      <c r="R89" s="59"/>
      <c r="S89" s="59">
        <v>100000</v>
      </c>
      <c r="T89" s="59"/>
      <c r="U89" s="59"/>
      <c r="V89" s="72" t="e">
        <f t="shared" si="50"/>
        <v>#DIV/0!</v>
      </c>
      <c r="W89" s="58">
        <v>0</v>
      </c>
      <c r="X89" s="71">
        <v>11000</v>
      </c>
      <c r="Y89" s="71">
        <v>10000</v>
      </c>
      <c r="Z89" s="71">
        <v>12000</v>
      </c>
      <c r="AA89" s="71"/>
      <c r="AB89" s="71"/>
      <c r="AC89" s="71"/>
      <c r="AD89" s="71">
        <v>0</v>
      </c>
      <c r="AE89" s="71"/>
      <c r="AF89" s="71"/>
      <c r="AG89" s="84">
        <f t="shared" si="48"/>
        <v>0</v>
      </c>
      <c r="AH89" s="71"/>
      <c r="AI89" s="71">
        <v>15000</v>
      </c>
      <c r="AJ89" s="22">
        <v>0</v>
      </c>
      <c r="AK89" s="71">
        <v>0</v>
      </c>
      <c r="AL89" s="71"/>
      <c r="AM89" s="262"/>
    </row>
    <row r="90" spans="1:39" hidden="1">
      <c r="A90" s="81"/>
      <c r="B90" s="127"/>
      <c r="C90" s="78"/>
      <c r="D90" s="78"/>
      <c r="E90" s="78"/>
      <c r="F90" s="78"/>
      <c r="G90" s="78"/>
      <c r="H90" s="78"/>
      <c r="I90" s="73">
        <v>32371</v>
      </c>
      <c r="J90" s="74" t="s">
        <v>349</v>
      </c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72"/>
      <c r="W90" s="58"/>
      <c r="X90" s="71"/>
      <c r="Y90" s="71"/>
      <c r="Z90" s="71">
        <v>16000</v>
      </c>
      <c r="AA90" s="71"/>
      <c r="AB90" s="71">
        <v>15625</v>
      </c>
      <c r="AC90" s="71"/>
      <c r="AD90" s="71">
        <v>0</v>
      </c>
      <c r="AE90" s="71"/>
      <c r="AF90" s="71"/>
      <c r="AG90" s="84">
        <f t="shared" si="48"/>
        <v>0</v>
      </c>
      <c r="AH90" s="71"/>
      <c r="AI90" s="71">
        <v>0</v>
      </c>
      <c r="AJ90" s="22">
        <v>0</v>
      </c>
      <c r="AK90" s="71">
        <v>0</v>
      </c>
      <c r="AL90" s="71"/>
      <c r="AM90" s="262"/>
    </row>
    <row r="91" spans="1:39" hidden="1">
      <c r="A91" s="81"/>
      <c r="B91" s="127"/>
      <c r="C91" s="78"/>
      <c r="D91" s="78"/>
      <c r="E91" s="78"/>
      <c r="F91" s="78"/>
      <c r="G91" s="78"/>
      <c r="H91" s="78"/>
      <c r="I91" s="73">
        <v>32371</v>
      </c>
      <c r="J91" s="74" t="s">
        <v>485</v>
      </c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72"/>
      <c r="W91" s="58"/>
      <c r="X91" s="71"/>
      <c r="Y91" s="71"/>
      <c r="Z91" s="71"/>
      <c r="AA91" s="71"/>
      <c r="AB91" s="71"/>
      <c r="AC91" s="71"/>
      <c r="AD91" s="71"/>
      <c r="AE91" s="71"/>
      <c r="AF91" s="71"/>
      <c r="AG91" s="84"/>
      <c r="AH91" s="71"/>
      <c r="AI91" s="71">
        <v>20000</v>
      </c>
      <c r="AJ91" s="22">
        <v>16675</v>
      </c>
      <c r="AK91" s="71">
        <v>0</v>
      </c>
      <c r="AL91" s="71"/>
      <c r="AM91" s="262"/>
    </row>
    <row r="92" spans="1:39" hidden="1">
      <c r="A92" s="81"/>
      <c r="B92" s="127"/>
      <c r="C92" s="78"/>
      <c r="D92" s="78"/>
      <c r="E92" s="78"/>
      <c r="F92" s="78"/>
      <c r="G92" s="78"/>
      <c r="H92" s="78"/>
      <c r="I92" s="73">
        <v>32371</v>
      </c>
      <c r="J92" s="74" t="s">
        <v>406</v>
      </c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72"/>
      <c r="W92" s="58"/>
      <c r="X92" s="71"/>
      <c r="Y92" s="71"/>
      <c r="Z92" s="71"/>
      <c r="AA92" s="71"/>
      <c r="AB92" s="71"/>
      <c r="AC92" s="71"/>
      <c r="AD92" s="71">
        <v>16000</v>
      </c>
      <c r="AE92" s="71"/>
      <c r="AF92" s="71"/>
      <c r="AG92" s="84">
        <f t="shared" si="48"/>
        <v>16000</v>
      </c>
      <c r="AH92" s="71">
        <v>7875</v>
      </c>
      <c r="AI92" s="71">
        <v>16000</v>
      </c>
      <c r="AJ92" s="22">
        <v>0</v>
      </c>
      <c r="AK92" s="71">
        <v>0</v>
      </c>
      <c r="AL92" s="71"/>
      <c r="AM92" s="262"/>
    </row>
    <row r="93" spans="1:39" hidden="1">
      <c r="A93" s="81"/>
      <c r="B93" s="127"/>
      <c r="C93" s="78"/>
      <c r="D93" s="78"/>
      <c r="E93" s="78"/>
      <c r="F93" s="78"/>
      <c r="G93" s="78"/>
      <c r="H93" s="78"/>
      <c r="I93" s="73">
        <v>32371</v>
      </c>
      <c r="J93" s="74" t="s">
        <v>503</v>
      </c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72"/>
      <c r="W93" s="58"/>
      <c r="X93" s="71"/>
      <c r="Y93" s="71"/>
      <c r="Z93" s="71"/>
      <c r="AA93" s="71"/>
      <c r="AB93" s="71"/>
      <c r="AC93" s="71"/>
      <c r="AD93" s="71"/>
      <c r="AE93" s="71"/>
      <c r="AF93" s="71"/>
      <c r="AG93" s="84"/>
      <c r="AH93" s="71"/>
      <c r="AI93" s="71"/>
      <c r="AJ93" s="22">
        <v>12500</v>
      </c>
      <c r="AK93" s="71">
        <v>0</v>
      </c>
      <c r="AL93" s="71"/>
      <c r="AM93" s="262"/>
    </row>
    <row r="94" spans="1:39" hidden="1">
      <c r="A94" s="81"/>
      <c r="B94" s="127"/>
      <c r="C94" s="78"/>
      <c r="D94" s="78"/>
      <c r="E94" s="78"/>
      <c r="F94" s="78"/>
      <c r="G94" s="78"/>
      <c r="H94" s="78"/>
      <c r="I94" s="73">
        <v>32371</v>
      </c>
      <c r="J94" s="74" t="s">
        <v>68</v>
      </c>
      <c r="K94" s="59">
        <v>64384.46</v>
      </c>
      <c r="L94" s="59">
        <v>55000</v>
      </c>
      <c r="M94" s="59">
        <v>55000</v>
      </c>
      <c r="N94" s="59">
        <v>45000</v>
      </c>
      <c r="O94" s="59">
        <v>45000</v>
      </c>
      <c r="P94" s="59">
        <v>40000</v>
      </c>
      <c r="Q94" s="59">
        <v>40000</v>
      </c>
      <c r="R94" s="59">
        <v>10370</v>
      </c>
      <c r="S94" s="59">
        <v>40000</v>
      </c>
      <c r="T94" s="59">
        <v>10000</v>
      </c>
      <c r="U94" s="59"/>
      <c r="V94" s="72">
        <f t="shared" si="50"/>
        <v>100</v>
      </c>
      <c r="W94" s="58">
        <v>30000</v>
      </c>
      <c r="X94" s="71">
        <v>30000</v>
      </c>
      <c r="Y94" s="71">
        <v>30000</v>
      </c>
      <c r="Z94" s="71">
        <v>30000</v>
      </c>
      <c r="AA94" s="71">
        <v>50000</v>
      </c>
      <c r="AB94" s="71">
        <v>8250</v>
      </c>
      <c r="AC94" s="71">
        <v>45000</v>
      </c>
      <c r="AD94" s="71">
        <v>80000</v>
      </c>
      <c r="AE94" s="71"/>
      <c r="AF94" s="71"/>
      <c r="AG94" s="84">
        <v>85000</v>
      </c>
      <c r="AH94" s="71">
        <v>81442.44</v>
      </c>
      <c r="AI94" s="71">
        <v>90000</v>
      </c>
      <c r="AJ94" s="22">
        <v>15000</v>
      </c>
      <c r="AK94" s="71">
        <v>88000</v>
      </c>
      <c r="AL94" s="71"/>
      <c r="AM94" s="262"/>
    </row>
    <row r="95" spans="1:39" hidden="1">
      <c r="A95" s="81"/>
      <c r="B95" s="127"/>
      <c r="C95" s="78"/>
      <c r="D95" s="78"/>
      <c r="E95" s="78"/>
      <c r="F95" s="78"/>
      <c r="G95" s="78"/>
      <c r="H95" s="78"/>
      <c r="I95" s="73">
        <v>32381</v>
      </c>
      <c r="J95" s="74" t="s">
        <v>277</v>
      </c>
      <c r="K95" s="59"/>
      <c r="L95" s="59"/>
      <c r="M95" s="59"/>
      <c r="N95" s="59">
        <v>2000</v>
      </c>
      <c r="O95" s="59">
        <v>2000</v>
      </c>
      <c r="P95" s="59">
        <v>4000</v>
      </c>
      <c r="Q95" s="59">
        <v>4000</v>
      </c>
      <c r="R95" s="59">
        <v>1875</v>
      </c>
      <c r="S95" s="59">
        <v>4000</v>
      </c>
      <c r="T95" s="59">
        <v>1875</v>
      </c>
      <c r="U95" s="59"/>
      <c r="V95" s="72">
        <f t="shared" si="50"/>
        <v>100</v>
      </c>
      <c r="W95" s="58">
        <v>4000</v>
      </c>
      <c r="X95" s="71">
        <v>4000</v>
      </c>
      <c r="Y95" s="71">
        <v>4000</v>
      </c>
      <c r="Z95" s="71">
        <v>4000</v>
      </c>
      <c r="AA95" s="71">
        <v>4000</v>
      </c>
      <c r="AB95" s="71">
        <v>1875</v>
      </c>
      <c r="AC95" s="71">
        <v>4000</v>
      </c>
      <c r="AD95" s="71">
        <v>4000</v>
      </c>
      <c r="AE95" s="71"/>
      <c r="AF95" s="71"/>
      <c r="AG95" s="84">
        <f t="shared" si="48"/>
        <v>4000</v>
      </c>
      <c r="AH95" s="71">
        <v>3125</v>
      </c>
      <c r="AI95" s="71">
        <v>4000</v>
      </c>
      <c r="AJ95" s="22">
        <v>1875</v>
      </c>
      <c r="AK95" s="71">
        <v>4000</v>
      </c>
      <c r="AL95" s="71"/>
      <c r="AM95" s="262"/>
    </row>
    <row r="96" spans="1:39" hidden="1">
      <c r="A96" s="81"/>
      <c r="B96" s="127"/>
      <c r="C96" s="78"/>
      <c r="D96" s="78"/>
      <c r="E96" s="78"/>
      <c r="F96" s="78"/>
      <c r="G96" s="78"/>
      <c r="H96" s="78"/>
      <c r="I96" s="73">
        <v>32382</v>
      </c>
      <c r="J96" s="74" t="s">
        <v>405</v>
      </c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72"/>
      <c r="W96" s="58"/>
      <c r="X96" s="71"/>
      <c r="Y96" s="71"/>
      <c r="Z96" s="71"/>
      <c r="AA96" s="71"/>
      <c r="AB96" s="71"/>
      <c r="AC96" s="71"/>
      <c r="AD96" s="71">
        <v>15000</v>
      </c>
      <c r="AE96" s="71"/>
      <c r="AF96" s="71"/>
      <c r="AG96" s="84">
        <f t="shared" si="48"/>
        <v>15000</v>
      </c>
      <c r="AH96" s="71">
        <v>9275</v>
      </c>
      <c r="AI96" s="71">
        <v>18000</v>
      </c>
      <c r="AJ96" s="22">
        <v>8512.5</v>
      </c>
      <c r="AK96" s="71">
        <v>30000</v>
      </c>
      <c r="AL96" s="71"/>
      <c r="AM96" s="262"/>
    </row>
    <row r="97" spans="1:39" hidden="1">
      <c r="A97" s="81"/>
      <c r="B97" s="127"/>
      <c r="C97" s="78"/>
      <c r="D97" s="78"/>
      <c r="E97" s="78"/>
      <c r="F97" s="78"/>
      <c r="G97" s="78"/>
      <c r="H97" s="78"/>
      <c r="I97" s="73">
        <v>32391</v>
      </c>
      <c r="J97" s="74" t="s">
        <v>326</v>
      </c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72"/>
      <c r="W97" s="58"/>
      <c r="X97" s="71">
        <v>30000</v>
      </c>
      <c r="Y97" s="71">
        <v>30000</v>
      </c>
      <c r="Z97" s="71">
        <v>30000</v>
      </c>
      <c r="AA97" s="71">
        <v>35000</v>
      </c>
      <c r="AB97" s="71">
        <v>12991.63</v>
      </c>
      <c r="AC97" s="71">
        <v>35000</v>
      </c>
      <c r="AD97" s="71">
        <v>35000</v>
      </c>
      <c r="AE97" s="71"/>
      <c r="AF97" s="71"/>
      <c r="AG97" s="84">
        <f t="shared" si="48"/>
        <v>35000</v>
      </c>
      <c r="AH97" s="71">
        <v>21496.959999999999</v>
      </c>
      <c r="AI97" s="71">
        <v>35000</v>
      </c>
      <c r="AJ97" s="22">
        <v>4984.59</v>
      </c>
      <c r="AK97" s="71">
        <v>30000</v>
      </c>
      <c r="AL97" s="71"/>
      <c r="AM97" s="262"/>
    </row>
    <row r="98" spans="1:39" hidden="1">
      <c r="A98" s="81"/>
      <c r="B98" s="127"/>
      <c r="C98" s="78"/>
      <c r="D98" s="78"/>
      <c r="E98" s="78"/>
      <c r="F98" s="78"/>
      <c r="G98" s="78"/>
      <c r="H98" s="78"/>
      <c r="I98" s="73">
        <v>32391</v>
      </c>
      <c r="J98" s="74" t="s">
        <v>69</v>
      </c>
      <c r="K98" s="59">
        <v>0</v>
      </c>
      <c r="L98" s="59">
        <v>0</v>
      </c>
      <c r="M98" s="59">
        <v>0</v>
      </c>
      <c r="N98" s="59">
        <v>5000</v>
      </c>
      <c r="O98" s="59">
        <v>5000</v>
      </c>
      <c r="P98" s="59">
        <v>5000</v>
      </c>
      <c r="Q98" s="59">
        <v>5000</v>
      </c>
      <c r="R98" s="59"/>
      <c r="S98" s="59">
        <v>3000</v>
      </c>
      <c r="T98" s="59"/>
      <c r="U98" s="59"/>
      <c r="V98" s="72">
        <f t="shared" si="50"/>
        <v>60</v>
      </c>
      <c r="W98" s="58">
        <v>3000</v>
      </c>
      <c r="X98" s="71">
        <v>3000</v>
      </c>
      <c r="Y98" s="71">
        <v>5000</v>
      </c>
      <c r="Z98" s="71">
        <v>5000</v>
      </c>
      <c r="AA98" s="71">
        <v>5000</v>
      </c>
      <c r="AB98" s="71"/>
      <c r="AC98" s="71">
        <v>5000</v>
      </c>
      <c r="AD98" s="71">
        <v>5000</v>
      </c>
      <c r="AE98" s="71"/>
      <c r="AF98" s="71"/>
      <c r="AG98" s="84">
        <f t="shared" si="48"/>
        <v>5000</v>
      </c>
      <c r="AH98" s="71"/>
      <c r="AI98" s="71">
        <v>5000</v>
      </c>
      <c r="AJ98" s="22">
        <v>0</v>
      </c>
      <c r="AK98" s="71">
        <v>5000</v>
      </c>
      <c r="AL98" s="71"/>
      <c r="AM98" s="262"/>
    </row>
    <row r="99" spans="1:39" hidden="1">
      <c r="A99" s="81"/>
      <c r="B99" s="127"/>
      <c r="C99" s="78"/>
      <c r="D99" s="78"/>
      <c r="E99" s="78"/>
      <c r="F99" s="78"/>
      <c r="G99" s="78"/>
      <c r="H99" s="78"/>
      <c r="I99" s="73">
        <v>32394</v>
      </c>
      <c r="J99" s="74" t="s">
        <v>234</v>
      </c>
      <c r="K99" s="59"/>
      <c r="L99" s="59"/>
      <c r="M99" s="59"/>
      <c r="N99" s="59">
        <v>2000</v>
      </c>
      <c r="O99" s="59">
        <v>2000</v>
      </c>
      <c r="P99" s="59">
        <v>2000</v>
      </c>
      <c r="Q99" s="59">
        <v>2000</v>
      </c>
      <c r="R99" s="59"/>
      <c r="S99" s="59">
        <v>2000</v>
      </c>
      <c r="T99" s="59"/>
      <c r="U99" s="59"/>
      <c r="V99" s="72">
        <f t="shared" si="50"/>
        <v>100</v>
      </c>
      <c r="W99" s="58">
        <v>2000</v>
      </c>
      <c r="X99" s="71">
        <v>2000</v>
      </c>
      <c r="Y99" s="71">
        <v>2000</v>
      </c>
      <c r="Z99" s="71">
        <v>3000</v>
      </c>
      <c r="AA99" s="71">
        <v>2000</v>
      </c>
      <c r="AB99" s="71"/>
      <c r="AC99" s="71">
        <v>2000</v>
      </c>
      <c r="AD99" s="71">
        <v>2000</v>
      </c>
      <c r="AE99" s="71"/>
      <c r="AF99" s="71"/>
      <c r="AG99" s="84">
        <f t="shared" si="48"/>
        <v>2000</v>
      </c>
      <c r="AH99" s="71"/>
      <c r="AI99" s="71">
        <v>2000</v>
      </c>
      <c r="AJ99" s="22">
        <v>0</v>
      </c>
      <c r="AK99" s="71">
        <v>3000</v>
      </c>
      <c r="AL99" s="71"/>
      <c r="AM99" s="262"/>
    </row>
    <row r="100" spans="1:39" hidden="1">
      <c r="A100" s="81"/>
      <c r="B100" s="127"/>
      <c r="C100" s="78"/>
      <c r="D100" s="78"/>
      <c r="E100" s="78"/>
      <c r="F100" s="78"/>
      <c r="G100" s="78"/>
      <c r="H100" s="78"/>
      <c r="I100" s="73">
        <v>32399</v>
      </c>
      <c r="J100" s="74" t="s">
        <v>321</v>
      </c>
      <c r="K100" s="59"/>
      <c r="L100" s="59"/>
      <c r="M100" s="59"/>
      <c r="N100" s="59">
        <v>5000</v>
      </c>
      <c r="O100" s="59">
        <v>5000</v>
      </c>
      <c r="P100" s="59">
        <v>5000</v>
      </c>
      <c r="Q100" s="59">
        <v>5000</v>
      </c>
      <c r="R100" s="59">
        <v>6000</v>
      </c>
      <c r="S100" s="58">
        <v>6000</v>
      </c>
      <c r="T100" s="59"/>
      <c r="U100" s="59"/>
      <c r="V100" s="72">
        <f t="shared" si="50"/>
        <v>120</v>
      </c>
      <c r="W100" s="58">
        <v>6000</v>
      </c>
      <c r="X100" s="71">
        <v>0</v>
      </c>
      <c r="Y100" s="71">
        <v>10000</v>
      </c>
      <c r="Z100" s="71">
        <v>10000</v>
      </c>
      <c r="AA100" s="71">
        <v>10000</v>
      </c>
      <c r="AB100" s="71"/>
      <c r="AC100" s="71">
        <v>10000</v>
      </c>
      <c r="AD100" s="71">
        <v>10000</v>
      </c>
      <c r="AE100" s="71"/>
      <c r="AF100" s="71"/>
      <c r="AG100" s="84">
        <f t="shared" si="48"/>
        <v>10000</v>
      </c>
      <c r="AH100" s="71"/>
      <c r="AI100" s="71">
        <v>10000</v>
      </c>
      <c r="AJ100" s="22">
        <v>0</v>
      </c>
      <c r="AK100" s="71">
        <v>10000</v>
      </c>
      <c r="AL100" s="71"/>
      <c r="AM100" s="262"/>
    </row>
    <row r="101" spans="1:39">
      <c r="A101" s="81"/>
      <c r="B101" s="127" t="s">
        <v>85</v>
      </c>
      <c r="C101" s="78"/>
      <c r="D101" s="78"/>
      <c r="E101" s="78"/>
      <c r="F101" s="78"/>
      <c r="G101" s="78"/>
      <c r="H101" s="78"/>
      <c r="I101" s="73">
        <v>329</v>
      </c>
      <c r="J101" s="74" t="s">
        <v>17</v>
      </c>
      <c r="K101" s="59">
        <f>SUM(K104:K104)</f>
        <v>247013.43</v>
      </c>
      <c r="L101" s="59">
        <f>SUM(L104:L104)</f>
        <v>44500</v>
      </c>
      <c r="M101" s="59">
        <f>SUM(M104:M104)</f>
        <v>44500</v>
      </c>
      <c r="N101" s="59">
        <f t="shared" ref="N101:X101" si="51">SUM(N102:N105)</f>
        <v>21000</v>
      </c>
      <c r="O101" s="59">
        <f t="shared" si="51"/>
        <v>21000</v>
      </c>
      <c r="P101" s="59">
        <f t="shared" si="51"/>
        <v>21362</v>
      </c>
      <c r="Q101" s="59">
        <f t="shared" si="51"/>
        <v>21362</v>
      </c>
      <c r="R101" s="59">
        <f t="shared" si="51"/>
        <v>15900.84</v>
      </c>
      <c r="S101" s="59">
        <f t="shared" si="51"/>
        <v>25000</v>
      </c>
      <c r="T101" s="59">
        <f t="shared" si="51"/>
        <v>8027.64</v>
      </c>
      <c r="U101" s="59">
        <f t="shared" si="51"/>
        <v>0</v>
      </c>
      <c r="V101" s="59">
        <f t="shared" si="51"/>
        <v>257.18327569946558</v>
      </c>
      <c r="W101" s="59">
        <f t="shared" si="51"/>
        <v>44000</v>
      </c>
      <c r="X101" s="59">
        <f t="shared" si="51"/>
        <v>95700</v>
      </c>
      <c r="Y101" s="59">
        <f>SUM(Y102:Y106)</f>
        <v>142296</v>
      </c>
      <c r="Z101" s="59">
        <f>SUM(Z102:Z106)</f>
        <v>1169004</v>
      </c>
      <c r="AA101" s="59">
        <f t="shared" ref="AA101:AK101" si="52">SUM(AA102:AA106)</f>
        <v>158000</v>
      </c>
      <c r="AB101" s="59">
        <f t="shared" si="52"/>
        <v>26230.639999999999</v>
      </c>
      <c r="AC101" s="59">
        <f t="shared" si="52"/>
        <v>228000</v>
      </c>
      <c r="AD101" s="59">
        <f t="shared" si="52"/>
        <v>80500</v>
      </c>
      <c r="AE101" s="59">
        <f t="shared" si="52"/>
        <v>0</v>
      </c>
      <c r="AF101" s="59">
        <f t="shared" si="52"/>
        <v>0</v>
      </c>
      <c r="AG101" s="59">
        <f t="shared" si="52"/>
        <v>80500</v>
      </c>
      <c r="AH101" s="59">
        <f t="shared" si="52"/>
        <v>36668.39</v>
      </c>
      <c r="AI101" s="59">
        <f t="shared" si="52"/>
        <v>224200</v>
      </c>
      <c r="AJ101" s="59">
        <f t="shared" si="52"/>
        <v>19146.150000000001</v>
      </c>
      <c r="AK101" s="59">
        <f t="shared" si="52"/>
        <v>108000</v>
      </c>
      <c r="AL101" s="71"/>
      <c r="AM101" s="262"/>
    </row>
    <row r="102" spans="1:39" hidden="1">
      <c r="A102" s="81"/>
      <c r="B102" s="127"/>
      <c r="C102" s="78"/>
      <c r="D102" s="78"/>
      <c r="E102" s="78"/>
      <c r="F102" s="78"/>
      <c r="G102" s="78"/>
      <c r="H102" s="78"/>
      <c r="I102" s="73">
        <v>32931</v>
      </c>
      <c r="J102" s="74" t="s">
        <v>18</v>
      </c>
      <c r="K102" s="59"/>
      <c r="L102" s="59"/>
      <c r="M102" s="59"/>
      <c r="N102" s="59">
        <v>15000</v>
      </c>
      <c r="O102" s="59">
        <v>15000</v>
      </c>
      <c r="P102" s="59">
        <v>15000</v>
      </c>
      <c r="Q102" s="59">
        <v>15000</v>
      </c>
      <c r="R102" s="59">
        <v>6124.59</v>
      </c>
      <c r="S102" s="59">
        <v>15000</v>
      </c>
      <c r="T102" s="59">
        <v>4490.1400000000003</v>
      </c>
      <c r="U102" s="59"/>
      <c r="V102" s="72">
        <f t="shared" si="50"/>
        <v>100</v>
      </c>
      <c r="W102" s="58">
        <v>15000</v>
      </c>
      <c r="X102" s="71">
        <v>35000</v>
      </c>
      <c r="Y102" s="71">
        <v>35000</v>
      </c>
      <c r="Z102" s="71">
        <v>40000</v>
      </c>
      <c r="AA102" s="71">
        <v>35000</v>
      </c>
      <c r="AB102" s="77">
        <v>8714.75</v>
      </c>
      <c r="AC102" s="71">
        <v>35000</v>
      </c>
      <c r="AD102" s="71">
        <v>35000</v>
      </c>
      <c r="AE102" s="71"/>
      <c r="AF102" s="71"/>
      <c r="AG102" s="84">
        <f>SUM(AD102+AE102-AF102)</f>
        <v>35000</v>
      </c>
      <c r="AH102" s="71">
        <v>17082.95</v>
      </c>
      <c r="AI102" s="71">
        <v>40000</v>
      </c>
      <c r="AJ102" s="22">
        <v>5090.41</v>
      </c>
      <c r="AK102" s="71">
        <v>40000</v>
      </c>
      <c r="AL102" s="71"/>
      <c r="AM102" s="262"/>
    </row>
    <row r="103" spans="1:39" hidden="1">
      <c r="A103" s="81"/>
      <c r="B103" s="127"/>
      <c r="C103" s="78"/>
      <c r="D103" s="78"/>
      <c r="E103" s="78"/>
      <c r="F103" s="78"/>
      <c r="G103" s="78"/>
      <c r="H103" s="78"/>
      <c r="I103" s="73">
        <v>32955</v>
      </c>
      <c r="J103" s="74" t="s">
        <v>303</v>
      </c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72"/>
      <c r="W103" s="58"/>
      <c r="X103" s="71">
        <v>15000</v>
      </c>
      <c r="Y103" s="71">
        <v>15000</v>
      </c>
      <c r="Z103" s="71">
        <v>15100</v>
      </c>
      <c r="AA103" s="71">
        <v>15000</v>
      </c>
      <c r="AB103" s="71">
        <v>6673.33</v>
      </c>
      <c r="AC103" s="71">
        <v>15000</v>
      </c>
      <c r="AD103" s="71">
        <v>15000</v>
      </c>
      <c r="AE103" s="71"/>
      <c r="AF103" s="71"/>
      <c r="AG103" s="84">
        <f t="shared" ref="AG103:AG106" si="53">SUM(AD103+AE103-AF103)</f>
        <v>15000</v>
      </c>
      <c r="AH103" s="71">
        <v>4781.25</v>
      </c>
      <c r="AI103" s="71">
        <v>10000</v>
      </c>
      <c r="AJ103" s="22">
        <v>4250</v>
      </c>
      <c r="AK103" s="71">
        <v>10000</v>
      </c>
      <c r="AL103" s="71"/>
      <c r="AM103" s="262"/>
    </row>
    <row r="104" spans="1:39" hidden="1">
      <c r="A104" s="81"/>
      <c r="B104" s="127"/>
      <c r="C104" s="78"/>
      <c r="D104" s="78"/>
      <c r="E104" s="78"/>
      <c r="F104" s="78"/>
      <c r="G104" s="78"/>
      <c r="H104" s="78"/>
      <c r="I104" s="73">
        <v>32991</v>
      </c>
      <c r="J104" s="74" t="s">
        <v>17</v>
      </c>
      <c r="K104" s="59">
        <v>247013.43</v>
      </c>
      <c r="L104" s="59">
        <v>44500</v>
      </c>
      <c r="M104" s="59">
        <v>44500</v>
      </c>
      <c r="N104" s="59">
        <v>6000</v>
      </c>
      <c r="O104" s="59">
        <v>6000</v>
      </c>
      <c r="P104" s="59">
        <v>6362</v>
      </c>
      <c r="Q104" s="59">
        <v>6362</v>
      </c>
      <c r="R104" s="59">
        <v>9776.25</v>
      </c>
      <c r="S104" s="59">
        <v>10000</v>
      </c>
      <c r="T104" s="59">
        <v>3537.5</v>
      </c>
      <c r="U104" s="59"/>
      <c r="V104" s="72">
        <f t="shared" si="50"/>
        <v>157.18327569946558</v>
      </c>
      <c r="W104" s="58">
        <v>29000</v>
      </c>
      <c r="X104" s="71">
        <v>45700</v>
      </c>
      <c r="Y104" s="71">
        <v>85296</v>
      </c>
      <c r="Z104" s="71">
        <v>85296</v>
      </c>
      <c r="AA104" s="71">
        <v>100000</v>
      </c>
      <c r="AB104" s="71">
        <v>8834.98</v>
      </c>
      <c r="AC104" s="71">
        <v>100000</v>
      </c>
      <c r="AD104" s="71">
        <v>22500</v>
      </c>
      <c r="AE104" s="71"/>
      <c r="AF104" s="71"/>
      <c r="AG104" s="84">
        <f t="shared" si="53"/>
        <v>22500</v>
      </c>
      <c r="AH104" s="71">
        <v>11584.19</v>
      </c>
      <c r="AI104" s="71">
        <v>100000</v>
      </c>
      <c r="AJ104" s="22">
        <v>8569.4500000000007</v>
      </c>
      <c r="AK104" s="71">
        <v>50000</v>
      </c>
      <c r="AL104" s="71"/>
      <c r="AM104" s="262"/>
    </row>
    <row r="105" spans="1:39" hidden="1">
      <c r="A105" s="81"/>
      <c r="B105" s="127"/>
      <c r="C105" s="78"/>
      <c r="D105" s="78"/>
      <c r="E105" s="78"/>
      <c r="F105" s="78"/>
      <c r="G105" s="78"/>
      <c r="H105" s="78"/>
      <c r="I105" s="73">
        <v>32991</v>
      </c>
      <c r="J105" s="74" t="s">
        <v>351</v>
      </c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72"/>
      <c r="W105" s="58"/>
      <c r="X105" s="71"/>
      <c r="Y105" s="71">
        <v>7000</v>
      </c>
      <c r="Z105" s="71">
        <v>7000</v>
      </c>
      <c r="AA105" s="71">
        <v>8000</v>
      </c>
      <c r="AB105" s="71">
        <v>2007.58</v>
      </c>
      <c r="AC105" s="71">
        <v>8000</v>
      </c>
      <c r="AD105" s="71">
        <v>8000</v>
      </c>
      <c r="AE105" s="71"/>
      <c r="AF105" s="71"/>
      <c r="AG105" s="84">
        <f t="shared" si="53"/>
        <v>8000</v>
      </c>
      <c r="AH105" s="71">
        <v>3220</v>
      </c>
      <c r="AI105" s="71">
        <v>8000</v>
      </c>
      <c r="AJ105" s="22">
        <v>1236.29</v>
      </c>
      <c r="AK105" s="71">
        <v>8000</v>
      </c>
      <c r="AL105" s="71"/>
      <c r="AM105" s="262"/>
    </row>
    <row r="106" spans="1:39" hidden="1">
      <c r="A106" s="81"/>
      <c r="B106" s="127"/>
      <c r="C106" s="78"/>
      <c r="D106" s="78"/>
      <c r="E106" s="78"/>
      <c r="F106" s="78"/>
      <c r="G106" s="78"/>
      <c r="H106" s="78"/>
      <c r="I106" s="73">
        <v>32999</v>
      </c>
      <c r="J106" s="74" t="s">
        <v>358</v>
      </c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72"/>
      <c r="W106" s="58"/>
      <c r="X106" s="71"/>
      <c r="Y106" s="71"/>
      <c r="Z106" s="71">
        <v>1021608</v>
      </c>
      <c r="AA106" s="71">
        <v>0</v>
      </c>
      <c r="AB106" s="71"/>
      <c r="AC106" s="71">
        <v>70000</v>
      </c>
      <c r="AD106" s="71">
        <v>0</v>
      </c>
      <c r="AE106" s="71"/>
      <c r="AF106" s="71"/>
      <c r="AG106" s="84">
        <f t="shared" si="53"/>
        <v>0</v>
      </c>
      <c r="AH106" s="71"/>
      <c r="AI106" s="71">
        <v>66200</v>
      </c>
      <c r="AJ106" s="22">
        <v>0</v>
      </c>
      <c r="AK106" s="71"/>
      <c r="AL106" s="71"/>
      <c r="AM106" s="262"/>
    </row>
    <row r="107" spans="1:39">
      <c r="A107" s="154" t="s">
        <v>263</v>
      </c>
      <c r="B107" s="161"/>
      <c r="C107" s="150"/>
      <c r="D107" s="150"/>
      <c r="E107" s="150"/>
      <c r="F107" s="150"/>
      <c r="G107" s="150"/>
      <c r="H107" s="150"/>
      <c r="I107" s="162" t="s">
        <v>29</v>
      </c>
      <c r="J107" s="163" t="s">
        <v>35</v>
      </c>
      <c r="K107" s="164">
        <f t="shared" ref="K107:AE111" si="54">SUM(K108)</f>
        <v>13210.38</v>
      </c>
      <c r="L107" s="164">
        <f t="shared" si="54"/>
        <v>11000</v>
      </c>
      <c r="M107" s="164">
        <f t="shared" si="54"/>
        <v>11000</v>
      </c>
      <c r="N107" s="164">
        <f t="shared" si="54"/>
        <v>13000</v>
      </c>
      <c r="O107" s="164">
        <f t="shared" si="54"/>
        <v>13000</v>
      </c>
      <c r="P107" s="164">
        <f t="shared" si="54"/>
        <v>10000</v>
      </c>
      <c r="Q107" s="164">
        <f t="shared" si="54"/>
        <v>10000</v>
      </c>
      <c r="R107" s="164">
        <f t="shared" si="54"/>
        <v>4750.33</v>
      </c>
      <c r="S107" s="164">
        <f t="shared" si="54"/>
        <v>10000</v>
      </c>
      <c r="T107" s="164">
        <f t="shared" si="54"/>
        <v>4705.82</v>
      </c>
      <c r="U107" s="164">
        <f t="shared" si="54"/>
        <v>0</v>
      </c>
      <c r="V107" s="164">
        <f t="shared" si="54"/>
        <v>100</v>
      </c>
      <c r="W107" s="164">
        <f t="shared" si="54"/>
        <v>10000</v>
      </c>
      <c r="X107" s="164">
        <f t="shared" si="54"/>
        <v>20000</v>
      </c>
      <c r="Y107" s="164">
        <f>SUM(Y108)</f>
        <v>8000</v>
      </c>
      <c r="Z107" s="164">
        <f>SUM(Z108)</f>
        <v>11000</v>
      </c>
      <c r="AA107" s="164">
        <f t="shared" si="54"/>
        <v>10000</v>
      </c>
      <c r="AB107" s="164">
        <f t="shared" si="54"/>
        <v>6404.21</v>
      </c>
      <c r="AC107" s="164">
        <f t="shared" si="54"/>
        <v>13000</v>
      </c>
      <c r="AD107" s="164">
        <f t="shared" si="54"/>
        <v>20000</v>
      </c>
      <c r="AE107" s="164">
        <f t="shared" si="54"/>
        <v>0</v>
      </c>
      <c r="AF107" s="164">
        <f t="shared" ref="AF107:AM110" si="55">SUM(AF108)</f>
        <v>0</v>
      </c>
      <c r="AG107" s="164">
        <f t="shared" si="55"/>
        <v>20000</v>
      </c>
      <c r="AH107" s="164">
        <f t="shared" si="55"/>
        <v>15827.68</v>
      </c>
      <c r="AI107" s="164">
        <f t="shared" si="55"/>
        <v>20000</v>
      </c>
      <c r="AJ107" s="164">
        <f t="shared" si="55"/>
        <v>8448.85</v>
      </c>
      <c r="AK107" s="164">
        <f t="shared" si="55"/>
        <v>20000</v>
      </c>
      <c r="AL107" s="164">
        <f t="shared" si="55"/>
        <v>20000</v>
      </c>
      <c r="AM107" s="233">
        <f t="shared" si="55"/>
        <v>20000</v>
      </c>
    </row>
    <row r="108" spans="1:39">
      <c r="A108" s="154"/>
      <c r="B108" s="161"/>
      <c r="C108" s="150"/>
      <c r="D108" s="150"/>
      <c r="E108" s="150"/>
      <c r="F108" s="150"/>
      <c r="G108" s="150"/>
      <c r="H108" s="150"/>
      <c r="I108" s="162" t="s">
        <v>155</v>
      </c>
      <c r="J108" s="163"/>
      <c r="K108" s="164">
        <f t="shared" si="54"/>
        <v>13210.38</v>
      </c>
      <c r="L108" s="164">
        <f t="shared" si="54"/>
        <v>11000</v>
      </c>
      <c r="M108" s="164">
        <f t="shared" si="54"/>
        <v>11000</v>
      </c>
      <c r="N108" s="164">
        <f t="shared" si="54"/>
        <v>13000</v>
      </c>
      <c r="O108" s="164">
        <f t="shared" si="54"/>
        <v>13000</v>
      </c>
      <c r="P108" s="164">
        <f t="shared" si="54"/>
        <v>10000</v>
      </c>
      <c r="Q108" s="164">
        <f t="shared" si="54"/>
        <v>10000</v>
      </c>
      <c r="R108" s="164">
        <f t="shared" si="54"/>
        <v>4750.33</v>
      </c>
      <c r="S108" s="164">
        <f t="shared" si="54"/>
        <v>10000</v>
      </c>
      <c r="T108" s="164">
        <f t="shared" si="54"/>
        <v>4705.82</v>
      </c>
      <c r="U108" s="164">
        <f t="shared" si="54"/>
        <v>0</v>
      </c>
      <c r="V108" s="164">
        <f t="shared" si="54"/>
        <v>100</v>
      </c>
      <c r="W108" s="164">
        <f t="shared" si="54"/>
        <v>10000</v>
      </c>
      <c r="X108" s="164">
        <f t="shared" si="54"/>
        <v>20000</v>
      </c>
      <c r="Y108" s="164">
        <f t="shared" si="54"/>
        <v>8000</v>
      </c>
      <c r="Z108" s="164">
        <f t="shared" si="54"/>
        <v>11000</v>
      </c>
      <c r="AA108" s="164">
        <f t="shared" si="54"/>
        <v>10000</v>
      </c>
      <c r="AB108" s="164">
        <f t="shared" si="54"/>
        <v>6404.21</v>
      </c>
      <c r="AC108" s="164">
        <f t="shared" si="54"/>
        <v>13000</v>
      </c>
      <c r="AD108" s="164">
        <f t="shared" si="54"/>
        <v>20000</v>
      </c>
      <c r="AE108" s="164">
        <f t="shared" si="54"/>
        <v>0</v>
      </c>
      <c r="AF108" s="164">
        <f t="shared" si="55"/>
        <v>0</v>
      </c>
      <c r="AG108" s="164">
        <f t="shared" si="55"/>
        <v>20000</v>
      </c>
      <c r="AH108" s="164">
        <f t="shared" si="55"/>
        <v>15827.68</v>
      </c>
      <c r="AI108" s="164">
        <f t="shared" si="55"/>
        <v>20000</v>
      </c>
      <c r="AJ108" s="164">
        <f t="shared" si="55"/>
        <v>8448.85</v>
      </c>
      <c r="AK108" s="164">
        <f t="shared" si="55"/>
        <v>20000</v>
      </c>
      <c r="AL108" s="164">
        <f t="shared" si="55"/>
        <v>20000</v>
      </c>
      <c r="AM108" s="233">
        <f t="shared" si="55"/>
        <v>20000</v>
      </c>
    </row>
    <row r="109" spans="1:39">
      <c r="A109" s="132"/>
      <c r="B109" s="136"/>
      <c r="C109" s="133"/>
      <c r="D109" s="133"/>
      <c r="E109" s="133"/>
      <c r="F109" s="133"/>
      <c r="G109" s="133"/>
      <c r="H109" s="133"/>
      <c r="I109" s="134">
        <v>3</v>
      </c>
      <c r="J109" s="92" t="s">
        <v>9</v>
      </c>
      <c r="K109" s="75">
        <f t="shared" si="54"/>
        <v>13210.38</v>
      </c>
      <c r="L109" s="75">
        <f t="shared" si="54"/>
        <v>11000</v>
      </c>
      <c r="M109" s="75">
        <f t="shared" si="54"/>
        <v>11000</v>
      </c>
      <c r="N109" s="75">
        <f t="shared" si="54"/>
        <v>13000</v>
      </c>
      <c r="O109" s="75">
        <f t="shared" si="54"/>
        <v>13000</v>
      </c>
      <c r="P109" s="75">
        <f t="shared" si="54"/>
        <v>10000</v>
      </c>
      <c r="Q109" s="75">
        <f t="shared" si="54"/>
        <v>10000</v>
      </c>
      <c r="R109" s="75">
        <f t="shared" si="54"/>
        <v>4750.33</v>
      </c>
      <c r="S109" s="75">
        <f t="shared" si="54"/>
        <v>10000</v>
      </c>
      <c r="T109" s="75">
        <f t="shared" si="54"/>
        <v>4705.82</v>
      </c>
      <c r="U109" s="75">
        <f t="shared" si="54"/>
        <v>0</v>
      </c>
      <c r="V109" s="75">
        <f t="shared" si="54"/>
        <v>100</v>
      </c>
      <c r="W109" s="75">
        <f t="shared" si="54"/>
        <v>10000</v>
      </c>
      <c r="X109" s="75">
        <f t="shared" si="54"/>
        <v>20000</v>
      </c>
      <c r="Y109" s="75">
        <f t="shared" si="54"/>
        <v>8000</v>
      </c>
      <c r="Z109" s="75">
        <f t="shared" si="54"/>
        <v>11000</v>
      </c>
      <c r="AA109" s="75">
        <f t="shared" si="54"/>
        <v>10000</v>
      </c>
      <c r="AB109" s="75">
        <f t="shared" si="54"/>
        <v>6404.21</v>
      </c>
      <c r="AC109" s="75">
        <f t="shared" si="54"/>
        <v>13000</v>
      </c>
      <c r="AD109" s="75">
        <f t="shared" si="54"/>
        <v>20000</v>
      </c>
      <c r="AE109" s="75">
        <f t="shared" si="54"/>
        <v>0</v>
      </c>
      <c r="AF109" s="75">
        <f t="shared" si="55"/>
        <v>0</v>
      </c>
      <c r="AG109" s="75">
        <f t="shared" si="55"/>
        <v>20000</v>
      </c>
      <c r="AH109" s="75">
        <f t="shared" si="55"/>
        <v>15827.68</v>
      </c>
      <c r="AI109" s="75">
        <f t="shared" si="55"/>
        <v>20000</v>
      </c>
      <c r="AJ109" s="75">
        <f t="shared" si="55"/>
        <v>8448.85</v>
      </c>
      <c r="AK109" s="75">
        <f t="shared" si="55"/>
        <v>20000</v>
      </c>
      <c r="AL109" s="75">
        <f t="shared" si="55"/>
        <v>20000</v>
      </c>
      <c r="AM109" s="234">
        <f t="shared" si="55"/>
        <v>20000</v>
      </c>
    </row>
    <row r="110" spans="1:39">
      <c r="A110" s="135"/>
      <c r="B110" s="133"/>
      <c r="C110" s="133"/>
      <c r="D110" s="133"/>
      <c r="E110" s="133"/>
      <c r="F110" s="133"/>
      <c r="G110" s="133"/>
      <c r="H110" s="133"/>
      <c r="I110" s="134">
        <v>34</v>
      </c>
      <c r="J110" s="92" t="s">
        <v>19</v>
      </c>
      <c r="K110" s="75">
        <f t="shared" si="54"/>
        <v>13210.38</v>
      </c>
      <c r="L110" s="75">
        <f t="shared" si="54"/>
        <v>11000</v>
      </c>
      <c r="M110" s="75">
        <f t="shared" si="54"/>
        <v>11000</v>
      </c>
      <c r="N110" s="75">
        <f t="shared" si="54"/>
        <v>13000</v>
      </c>
      <c r="O110" s="75">
        <f t="shared" si="54"/>
        <v>13000</v>
      </c>
      <c r="P110" s="75">
        <f t="shared" si="54"/>
        <v>10000</v>
      </c>
      <c r="Q110" s="75">
        <f t="shared" si="54"/>
        <v>10000</v>
      </c>
      <c r="R110" s="75">
        <f t="shared" si="54"/>
        <v>4750.33</v>
      </c>
      <c r="S110" s="75">
        <f t="shared" si="54"/>
        <v>10000</v>
      </c>
      <c r="T110" s="75">
        <f t="shared" si="54"/>
        <v>4705.82</v>
      </c>
      <c r="U110" s="75">
        <f t="shared" si="54"/>
        <v>0</v>
      </c>
      <c r="V110" s="75">
        <f t="shared" si="54"/>
        <v>100</v>
      </c>
      <c r="W110" s="75">
        <f t="shared" si="54"/>
        <v>10000</v>
      </c>
      <c r="X110" s="75">
        <f t="shared" si="54"/>
        <v>20000</v>
      </c>
      <c r="Y110" s="75">
        <f t="shared" si="54"/>
        <v>8000</v>
      </c>
      <c r="Z110" s="75">
        <f t="shared" si="54"/>
        <v>11000</v>
      </c>
      <c r="AA110" s="75">
        <f t="shared" si="54"/>
        <v>10000</v>
      </c>
      <c r="AB110" s="75">
        <f t="shared" si="54"/>
        <v>6404.21</v>
      </c>
      <c r="AC110" s="75">
        <f>SUM(AC111)</f>
        <v>13000</v>
      </c>
      <c r="AD110" s="75">
        <f t="shared" si="54"/>
        <v>20000</v>
      </c>
      <c r="AE110" s="75">
        <f t="shared" si="54"/>
        <v>0</v>
      </c>
      <c r="AF110" s="75">
        <f t="shared" si="55"/>
        <v>0</v>
      </c>
      <c r="AG110" s="75">
        <f t="shared" si="55"/>
        <v>20000</v>
      </c>
      <c r="AH110" s="75">
        <f t="shared" si="55"/>
        <v>15827.68</v>
      </c>
      <c r="AI110" s="75">
        <f t="shared" si="55"/>
        <v>20000</v>
      </c>
      <c r="AJ110" s="75">
        <f t="shared" si="55"/>
        <v>8448.85</v>
      </c>
      <c r="AK110" s="75">
        <f t="shared" si="55"/>
        <v>20000</v>
      </c>
      <c r="AL110" s="71">
        <v>20000</v>
      </c>
      <c r="AM110" s="262">
        <v>20000</v>
      </c>
    </row>
    <row r="111" spans="1:39">
      <c r="A111" s="81"/>
      <c r="B111" s="127" t="s">
        <v>85</v>
      </c>
      <c r="C111" s="78"/>
      <c r="D111" s="78"/>
      <c r="E111" s="78"/>
      <c r="F111" s="78"/>
      <c r="G111" s="78"/>
      <c r="H111" s="78"/>
      <c r="I111" s="73">
        <v>343</v>
      </c>
      <c r="J111" s="74" t="s">
        <v>134</v>
      </c>
      <c r="K111" s="59">
        <f t="shared" si="54"/>
        <v>13210.38</v>
      </c>
      <c r="L111" s="59">
        <f t="shared" si="54"/>
        <v>11000</v>
      </c>
      <c r="M111" s="59">
        <f t="shared" si="54"/>
        <v>11000</v>
      </c>
      <c r="N111" s="59">
        <f t="shared" ref="N111:AK111" si="56">SUM(N112:N112)</f>
        <v>13000</v>
      </c>
      <c r="O111" s="59">
        <f t="shared" si="56"/>
        <v>13000</v>
      </c>
      <c r="P111" s="59">
        <f t="shared" si="56"/>
        <v>10000</v>
      </c>
      <c r="Q111" s="59">
        <f t="shared" si="56"/>
        <v>10000</v>
      </c>
      <c r="R111" s="59">
        <f t="shared" si="56"/>
        <v>4750.33</v>
      </c>
      <c r="S111" s="59">
        <f t="shared" si="56"/>
        <v>10000</v>
      </c>
      <c r="T111" s="59">
        <f t="shared" si="56"/>
        <v>4705.82</v>
      </c>
      <c r="U111" s="59">
        <f t="shared" si="56"/>
        <v>0</v>
      </c>
      <c r="V111" s="59">
        <f t="shared" si="56"/>
        <v>100</v>
      </c>
      <c r="W111" s="59">
        <f t="shared" si="56"/>
        <v>10000</v>
      </c>
      <c r="X111" s="59">
        <f t="shared" si="56"/>
        <v>20000</v>
      </c>
      <c r="Y111" s="59">
        <f t="shared" si="56"/>
        <v>8000</v>
      </c>
      <c r="Z111" s="59">
        <f t="shared" si="56"/>
        <v>11000</v>
      </c>
      <c r="AA111" s="59">
        <f t="shared" si="56"/>
        <v>10000</v>
      </c>
      <c r="AB111" s="59">
        <f t="shared" si="56"/>
        <v>6404.21</v>
      </c>
      <c r="AC111" s="59">
        <f>SUM(AC112:AC112)</f>
        <v>13000</v>
      </c>
      <c r="AD111" s="59">
        <f>SUM(AD112:AD112)</f>
        <v>20000</v>
      </c>
      <c r="AE111" s="59">
        <f t="shared" si="56"/>
        <v>0</v>
      </c>
      <c r="AF111" s="59">
        <f t="shared" si="56"/>
        <v>0</v>
      </c>
      <c r="AG111" s="59">
        <f t="shared" si="56"/>
        <v>20000</v>
      </c>
      <c r="AH111" s="59">
        <f t="shared" si="56"/>
        <v>15827.68</v>
      </c>
      <c r="AI111" s="59">
        <f t="shared" si="56"/>
        <v>20000</v>
      </c>
      <c r="AJ111" s="59">
        <f t="shared" si="56"/>
        <v>8448.85</v>
      </c>
      <c r="AK111" s="59">
        <f t="shared" si="56"/>
        <v>20000</v>
      </c>
      <c r="AL111" s="71"/>
      <c r="AM111" s="262"/>
    </row>
    <row r="112" spans="1:39" hidden="1">
      <c r="A112" s="81"/>
      <c r="B112" s="127"/>
      <c r="C112" s="78"/>
      <c r="D112" s="78"/>
      <c r="E112" s="78"/>
      <c r="F112" s="78"/>
      <c r="G112" s="78"/>
      <c r="H112" s="78"/>
      <c r="I112" s="73">
        <v>34311</v>
      </c>
      <c r="J112" s="74" t="s">
        <v>446</v>
      </c>
      <c r="K112" s="59">
        <v>13210.38</v>
      </c>
      <c r="L112" s="59">
        <v>11000</v>
      </c>
      <c r="M112" s="59">
        <v>11000</v>
      </c>
      <c r="N112" s="59">
        <v>13000</v>
      </c>
      <c r="O112" s="59">
        <v>13000</v>
      </c>
      <c r="P112" s="59">
        <v>10000</v>
      </c>
      <c r="Q112" s="59">
        <v>10000</v>
      </c>
      <c r="R112" s="59">
        <v>4750.33</v>
      </c>
      <c r="S112" s="59">
        <v>10000</v>
      </c>
      <c r="T112" s="59">
        <v>4705.82</v>
      </c>
      <c r="U112" s="59"/>
      <c r="V112" s="72">
        <f t="shared" si="50"/>
        <v>100</v>
      </c>
      <c r="W112" s="58">
        <v>10000</v>
      </c>
      <c r="X112" s="71">
        <v>20000</v>
      </c>
      <c r="Y112" s="71">
        <v>8000</v>
      </c>
      <c r="Z112" s="71">
        <v>11000</v>
      </c>
      <c r="AA112" s="71">
        <v>10000</v>
      </c>
      <c r="AB112" s="71">
        <v>6404.21</v>
      </c>
      <c r="AC112" s="71">
        <v>13000</v>
      </c>
      <c r="AD112" s="71">
        <v>20000</v>
      </c>
      <c r="AE112" s="71"/>
      <c r="AF112" s="71"/>
      <c r="AG112" s="84">
        <f>SUM(AD112+AE112-AF112)</f>
        <v>20000</v>
      </c>
      <c r="AH112" s="71">
        <v>15827.68</v>
      </c>
      <c r="AI112" s="71">
        <v>20000</v>
      </c>
      <c r="AJ112" s="22">
        <v>8448.85</v>
      </c>
      <c r="AK112" s="71">
        <v>20000</v>
      </c>
      <c r="AL112" s="71"/>
      <c r="AM112" s="262"/>
    </row>
    <row r="113" spans="1:39">
      <c r="A113" s="154" t="s">
        <v>167</v>
      </c>
      <c r="B113" s="150"/>
      <c r="C113" s="150"/>
      <c r="D113" s="150"/>
      <c r="E113" s="150"/>
      <c r="F113" s="150"/>
      <c r="G113" s="150"/>
      <c r="H113" s="150"/>
      <c r="I113" s="162" t="s">
        <v>37</v>
      </c>
      <c r="J113" s="163" t="s">
        <v>36</v>
      </c>
      <c r="K113" s="164">
        <f t="shared" ref="K113:AK114" si="57">SUM(K114)</f>
        <v>17615</v>
      </c>
      <c r="L113" s="164">
        <f t="shared" si="57"/>
        <v>0</v>
      </c>
      <c r="M113" s="164">
        <f t="shared" si="57"/>
        <v>0</v>
      </c>
      <c r="N113" s="164">
        <f t="shared" si="57"/>
        <v>36000</v>
      </c>
      <c r="O113" s="164">
        <f t="shared" si="57"/>
        <v>36000</v>
      </c>
      <c r="P113" s="164">
        <f t="shared" si="57"/>
        <v>55000</v>
      </c>
      <c r="Q113" s="164">
        <f t="shared" si="57"/>
        <v>55000</v>
      </c>
      <c r="R113" s="164">
        <f t="shared" si="57"/>
        <v>15657</v>
      </c>
      <c r="S113" s="164" t="e">
        <f t="shared" si="57"/>
        <v>#REF!</v>
      </c>
      <c r="T113" s="164" t="e">
        <f t="shared" si="57"/>
        <v>#REF!</v>
      </c>
      <c r="U113" s="164" t="e">
        <f t="shared" si="57"/>
        <v>#REF!</v>
      </c>
      <c r="V113" s="164" t="e">
        <f t="shared" si="57"/>
        <v>#DIV/0!</v>
      </c>
      <c r="W113" s="164">
        <f t="shared" si="57"/>
        <v>110020</v>
      </c>
      <c r="X113" s="164">
        <f t="shared" si="57"/>
        <v>230000</v>
      </c>
      <c r="Y113" s="164">
        <f t="shared" si="57"/>
        <v>375000</v>
      </c>
      <c r="Z113" s="164">
        <f t="shared" si="57"/>
        <v>415000</v>
      </c>
      <c r="AA113" s="164">
        <f t="shared" si="57"/>
        <v>282000</v>
      </c>
      <c r="AB113" s="164">
        <f t="shared" si="57"/>
        <v>82653.649999999994</v>
      </c>
      <c r="AC113" s="164">
        <f t="shared" si="57"/>
        <v>590000</v>
      </c>
      <c r="AD113" s="164">
        <f t="shared" si="57"/>
        <v>502000</v>
      </c>
      <c r="AE113" s="164">
        <f t="shared" si="57"/>
        <v>0</v>
      </c>
      <c r="AF113" s="164">
        <f t="shared" si="57"/>
        <v>0</v>
      </c>
      <c r="AG113" s="164">
        <f t="shared" si="57"/>
        <v>502000</v>
      </c>
      <c r="AH113" s="164">
        <f t="shared" si="57"/>
        <v>154491.43</v>
      </c>
      <c r="AI113" s="164">
        <f t="shared" si="57"/>
        <v>207000</v>
      </c>
      <c r="AJ113" s="164">
        <f t="shared" si="57"/>
        <v>14429.98</v>
      </c>
      <c r="AK113" s="164">
        <f t="shared" si="57"/>
        <v>315000</v>
      </c>
      <c r="AL113" s="164">
        <f t="shared" ref="AL113:AM114" si="58">SUM(AL114)</f>
        <v>400000</v>
      </c>
      <c r="AM113" s="233">
        <f t="shared" si="58"/>
        <v>470000</v>
      </c>
    </row>
    <row r="114" spans="1:39">
      <c r="A114" s="154"/>
      <c r="B114" s="150"/>
      <c r="C114" s="150"/>
      <c r="D114" s="150"/>
      <c r="E114" s="150"/>
      <c r="F114" s="150"/>
      <c r="G114" s="150"/>
      <c r="H114" s="150"/>
      <c r="I114" s="162" t="s">
        <v>155</v>
      </c>
      <c r="J114" s="163"/>
      <c r="K114" s="164">
        <f t="shared" si="57"/>
        <v>17615</v>
      </c>
      <c r="L114" s="164">
        <f t="shared" si="57"/>
        <v>0</v>
      </c>
      <c r="M114" s="164">
        <f t="shared" si="57"/>
        <v>0</v>
      </c>
      <c r="N114" s="164">
        <f t="shared" si="57"/>
        <v>36000</v>
      </c>
      <c r="O114" s="164">
        <f t="shared" si="57"/>
        <v>36000</v>
      </c>
      <c r="P114" s="164">
        <f t="shared" si="57"/>
        <v>55000</v>
      </c>
      <c r="Q114" s="164">
        <f t="shared" si="57"/>
        <v>55000</v>
      </c>
      <c r="R114" s="164">
        <f t="shared" si="57"/>
        <v>15657</v>
      </c>
      <c r="S114" s="164" t="e">
        <f t="shared" si="57"/>
        <v>#REF!</v>
      </c>
      <c r="T114" s="164" t="e">
        <f t="shared" si="57"/>
        <v>#REF!</v>
      </c>
      <c r="U114" s="164" t="e">
        <f t="shared" si="57"/>
        <v>#REF!</v>
      </c>
      <c r="V114" s="164" t="e">
        <f t="shared" si="57"/>
        <v>#DIV/0!</v>
      </c>
      <c r="W114" s="164">
        <f t="shared" si="57"/>
        <v>110020</v>
      </c>
      <c r="X114" s="164">
        <f t="shared" si="57"/>
        <v>230000</v>
      </c>
      <c r="Y114" s="164">
        <f t="shared" si="57"/>
        <v>375000</v>
      </c>
      <c r="Z114" s="164">
        <f t="shared" si="57"/>
        <v>415000</v>
      </c>
      <c r="AA114" s="164">
        <f t="shared" si="57"/>
        <v>282000</v>
      </c>
      <c r="AB114" s="164">
        <f t="shared" si="57"/>
        <v>82653.649999999994</v>
      </c>
      <c r="AC114" s="164">
        <f t="shared" si="57"/>
        <v>590000</v>
      </c>
      <c r="AD114" s="164">
        <f t="shared" si="57"/>
        <v>502000</v>
      </c>
      <c r="AE114" s="164">
        <f t="shared" si="57"/>
        <v>0</v>
      </c>
      <c r="AF114" s="164">
        <f t="shared" si="57"/>
        <v>0</v>
      </c>
      <c r="AG114" s="164">
        <f t="shared" si="57"/>
        <v>502000</v>
      </c>
      <c r="AH114" s="164">
        <f t="shared" si="57"/>
        <v>154491.43</v>
      </c>
      <c r="AI114" s="164">
        <f t="shared" si="57"/>
        <v>207000</v>
      </c>
      <c r="AJ114" s="164">
        <f t="shared" si="57"/>
        <v>14429.98</v>
      </c>
      <c r="AK114" s="164">
        <f t="shared" si="57"/>
        <v>315000</v>
      </c>
      <c r="AL114" s="164">
        <f t="shared" si="58"/>
        <v>400000</v>
      </c>
      <c r="AM114" s="233">
        <f t="shared" si="58"/>
        <v>470000</v>
      </c>
    </row>
    <row r="115" spans="1:39">
      <c r="A115" s="132"/>
      <c r="B115" s="133"/>
      <c r="C115" s="133"/>
      <c r="D115" s="133"/>
      <c r="E115" s="133"/>
      <c r="F115" s="133"/>
      <c r="G115" s="133"/>
      <c r="H115" s="133"/>
      <c r="I115" s="134">
        <v>4</v>
      </c>
      <c r="J115" s="92" t="s">
        <v>21</v>
      </c>
      <c r="K115" s="75">
        <f t="shared" ref="K115:V115" si="59">SUM(K119)</f>
        <v>17615</v>
      </c>
      <c r="L115" s="75">
        <f t="shared" si="59"/>
        <v>0</v>
      </c>
      <c r="M115" s="75">
        <f t="shared" si="59"/>
        <v>0</v>
      </c>
      <c r="N115" s="75">
        <f t="shared" si="59"/>
        <v>36000</v>
      </c>
      <c r="O115" s="75">
        <f t="shared" si="59"/>
        <v>36000</v>
      </c>
      <c r="P115" s="75">
        <f t="shared" si="59"/>
        <v>55000</v>
      </c>
      <c r="Q115" s="75">
        <f t="shared" si="59"/>
        <v>55000</v>
      </c>
      <c r="R115" s="75">
        <f t="shared" si="59"/>
        <v>15657</v>
      </c>
      <c r="S115" s="75" t="e">
        <f t="shared" si="59"/>
        <v>#REF!</v>
      </c>
      <c r="T115" s="75" t="e">
        <f t="shared" si="59"/>
        <v>#REF!</v>
      </c>
      <c r="U115" s="75" t="e">
        <f t="shared" si="59"/>
        <v>#REF!</v>
      </c>
      <c r="V115" s="75" t="e">
        <f t="shared" si="59"/>
        <v>#DIV/0!</v>
      </c>
      <c r="W115" s="75">
        <f>SUM(W119+W116)</f>
        <v>110020</v>
      </c>
      <c r="X115" s="72">
        <f>SUM(X119+X116)</f>
        <v>230000</v>
      </c>
      <c r="Y115" s="72">
        <f>SUM(Y119+Y116)</f>
        <v>375000</v>
      </c>
      <c r="Z115" s="72">
        <f>SUM(Z119+Z116)</f>
        <v>415000</v>
      </c>
      <c r="AA115" s="72">
        <f>SUM(AA119+AA116)</f>
        <v>282000</v>
      </c>
      <c r="AB115" s="72">
        <f t="shared" ref="AB115" si="60">SUM(AB119+AB116)</f>
        <v>82653.649999999994</v>
      </c>
      <c r="AC115" s="72">
        <f>SUM(AC119+AC116)</f>
        <v>590000</v>
      </c>
      <c r="AD115" s="72">
        <f>SUM(AD119+AD116)</f>
        <v>502000</v>
      </c>
      <c r="AE115" s="72">
        <f t="shared" ref="AE115:AM115" si="61">SUM(AE119+AE116)</f>
        <v>0</v>
      </c>
      <c r="AF115" s="72">
        <f t="shared" si="61"/>
        <v>0</v>
      </c>
      <c r="AG115" s="72">
        <f t="shared" si="61"/>
        <v>502000</v>
      </c>
      <c r="AH115" s="72">
        <f t="shared" si="61"/>
        <v>154491.43</v>
      </c>
      <c r="AI115" s="72">
        <f t="shared" si="61"/>
        <v>207000</v>
      </c>
      <c r="AJ115" s="72">
        <f t="shared" si="61"/>
        <v>14429.98</v>
      </c>
      <c r="AK115" s="72">
        <f t="shared" si="61"/>
        <v>315000</v>
      </c>
      <c r="AL115" s="72">
        <f t="shared" si="61"/>
        <v>400000</v>
      </c>
      <c r="AM115" s="235">
        <f t="shared" si="61"/>
        <v>470000</v>
      </c>
    </row>
    <row r="116" spans="1:39">
      <c r="A116" s="132"/>
      <c r="B116" s="133"/>
      <c r="C116" s="133"/>
      <c r="D116" s="133"/>
      <c r="E116" s="133"/>
      <c r="F116" s="133"/>
      <c r="G116" s="133"/>
      <c r="H116" s="133"/>
      <c r="I116" s="134">
        <v>41</v>
      </c>
      <c r="J116" s="92" t="s">
        <v>301</v>
      </c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>
        <f>SUM(W117)</f>
        <v>60020</v>
      </c>
      <c r="X116" s="72">
        <f t="shared" ref="X116:AH116" si="62">SUM(X117)</f>
        <v>100000</v>
      </c>
      <c r="Y116" s="72">
        <f t="shared" si="62"/>
        <v>200000</v>
      </c>
      <c r="Z116" s="72">
        <f t="shared" si="62"/>
        <v>200000</v>
      </c>
      <c r="AA116" s="72">
        <f t="shared" si="62"/>
        <v>200000</v>
      </c>
      <c r="AB116" s="72">
        <f t="shared" si="62"/>
        <v>0</v>
      </c>
      <c r="AC116" s="72">
        <f t="shared" si="62"/>
        <v>200000</v>
      </c>
      <c r="AD116" s="72">
        <f t="shared" si="62"/>
        <v>0</v>
      </c>
      <c r="AE116" s="72">
        <f t="shared" si="62"/>
        <v>0</v>
      </c>
      <c r="AF116" s="72">
        <f t="shared" si="62"/>
        <v>0</v>
      </c>
      <c r="AG116" s="72">
        <f t="shared" si="62"/>
        <v>0</v>
      </c>
      <c r="AH116" s="72">
        <f t="shared" si="62"/>
        <v>0</v>
      </c>
      <c r="AI116" s="72">
        <f>SUM(AI117)</f>
        <v>100000</v>
      </c>
      <c r="AJ116" s="72">
        <f>SUM(AJ117)</f>
        <v>0</v>
      </c>
      <c r="AK116" s="72">
        <f>SUM(AK117)</f>
        <v>0</v>
      </c>
      <c r="AL116" s="71">
        <v>50000</v>
      </c>
      <c r="AM116" s="262">
        <v>100000</v>
      </c>
    </row>
    <row r="117" spans="1:39">
      <c r="A117" s="126"/>
      <c r="B117" s="127" t="s">
        <v>86</v>
      </c>
      <c r="C117" s="78"/>
      <c r="D117" s="78"/>
      <c r="E117" s="78"/>
      <c r="F117" s="78"/>
      <c r="G117" s="78"/>
      <c r="H117" s="78"/>
      <c r="I117" s="73">
        <v>411</v>
      </c>
      <c r="J117" s="74" t="s">
        <v>302</v>
      </c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>
        <f>SUM(W118:W118)</f>
        <v>60020</v>
      </c>
      <c r="X117" s="58">
        <f>SUM(X118:X118)</f>
        <v>100000</v>
      </c>
      <c r="Y117" s="58">
        <f>SUM(Y118:Y118)</f>
        <v>200000</v>
      </c>
      <c r="Z117" s="58">
        <f>SUM(Z118:Z118)</f>
        <v>200000</v>
      </c>
      <c r="AA117" s="58">
        <f t="shared" ref="AA117:AH117" si="63">SUM(AA118:AA118)</f>
        <v>200000</v>
      </c>
      <c r="AB117" s="58">
        <f t="shared" si="63"/>
        <v>0</v>
      </c>
      <c r="AC117" s="58">
        <f t="shared" si="63"/>
        <v>200000</v>
      </c>
      <c r="AD117" s="58">
        <f t="shared" si="63"/>
        <v>0</v>
      </c>
      <c r="AE117" s="58">
        <f t="shared" si="63"/>
        <v>0</v>
      </c>
      <c r="AF117" s="58">
        <f t="shared" si="63"/>
        <v>0</v>
      </c>
      <c r="AG117" s="58">
        <f t="shared" si="63"/>
        <v>0</v>
      </c>
      <c r="AH117" s="58">
        <f t="shared" si="63"/>
        <v>0</v>
      </c>
      <c r="AI117" s="58">
        <f>SUM(AI118:AI118)</f>
        <v>100000</v>
      </c>
      <c r="AJ117" s="58">
        <f>SUM(AJ118:AJ118)</f>
        <v>0</v>
      </c>
      <c r="AK117" s="58">
        <f>SUM(AK118:AK118)</f>
        <v>0</v>
      </c>
      <c r="AL117" s="71"/>
      <c r="AM117" s="262"/>
    </row>
    <row r="118" spans="1:39" hidden="1">
      <c r="A118" s="126"/>
      <c r="B118" s="127"/>
      <c r="C118" s="78"/>
      <c r="D118" s="78"/>
      <c r="E118" s="78"/>
      <c r="F118" s="78"/>
      <c r="G118" s="78"/>
      <c r="H118" s="78"/>
      <c r="I118" s="73">
        <v>41111</v>
      </c>
      <c r="J118" s="74" t="s">
        <v>300</v>
      </c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>
        <v>60020</v>
      </c>
      <c r="X118" s="58">
        <v>100000</v>
      </c>
      <c r="Y118" s="58">
        <v>200000</v>
      </c>
      <c r="Z118" s="58">
        <v>200000</v>
      </c>
      <c r="AA118" s="71">
        <v>200000</v>
      </c>
      <c r="AB118" s="58"/>
      <c r="AC118" s="71">
        <v>200000</v>
      </c>
      <c r="AD118" s="71">
        <v>0</v>
      </c>
      <c r="AE118" s="71"/>
      <c r="AF118" s="71"/>
      <c r="AG118" s="84">
        <f>SUM(AD118+AE118-AF118)</f>
        <v>0</v>
      </c>
      <c r="AH118" s="71"/>
      <c r="AI118" s="71">
        <v>100000</v>
      </c>
      <c r="AJ118" s="22">
        <v>0</v>
      </c>
      <c r="AK118" s="71">
        <v>0</v>
      </c>
      <c r="AL118" s="71"/>
      <c r="AM118" s="262"/>
    </row>
    <row r="119" spans="1:39">
      <c r="A119" s="135"/>
      <c r="B119" s="133"/>
      <c r="C119" s="133"/>
      <c r="D119" s="133"/>
      <c r="E119" s="133"/>
      <c r="F119" s="133"/>
      <c r="G119" s="133"/>
      <c r="H119" s="133"/>
      <c r="I119" s="134">
        <v>42</v>
      </c>
      <c r="J119" s="92" t="s">
        <v>22</v>
      </c>
      <c r="K119" s="75">
        <f t="shared" ref="K119:R119" si="64">SUM(K120)</f>
        <v>17615</v>
      </c>
      <c r="L119" s="75">
        <f t="shared" si="64"/>
        <v>0</v>
      </c>
      <c r="M119" s="75">
        <f t="shared" si="64"/>
        <v>0</v>
      </c>
      <c r="N119" s="75">
        <f t="shared" si="64"/>
        <v>36000</v>
      </c>
      <c r="O119" s="75">
        <f t="shared" si="64"/>
        <v>36000</v>
      </c>
      <c r="P119" s="75">
        <f t="shared" si="64"/>
        <v>55000</v>
      </c>
      <c r="Q119" s="75">
        <f t="shared" si="64"/>
        <v>55000</v>
      </c>
      <c r="R119" s="75">
        <f t="shared" si="64"/>
        <v>15657</v>
      </c>
      <c r="S119" s="75" t="e">
        <f>SUM(S120+#REF!)</f>
        <v>#REF!</v>
      </c>
      <c r="T119" s="75" t="e">
        <f>SUM(T120+#REF!)</f>
        <v>#REF!</v>
      </c>
      <c r="U119" s="75" t="e">
        <f>SUM(U120+#REF!)</f>
        <v>#REF!</v>
      </c>
      <c r="V119" s="75" t="e">
        <f>SUM(V120+#REF!)</f>
        <v>#DIV/0!</v>
      </c>
      <c r="W119" s="75">
        <f>SUM(W120)</f>
        <v>50000</v>
      </c>
      <c r="X119" s="75">
        <f>SUM(X120+X129)</f>
        <v>130000</v>
      </c>
      <c r="Y119" s="75">
        <f>SUM(Y120+Y129)</f>
        <v>175000</v>
      </c>
      <c r="Z119" s="75">
        <f>SUM(Z120+Z129)</f>
        <v>215000</v>
      </c>
      <c r="AA119" s="75">
        <f t="shared" ref="AA119:AK119" si="65">SUM(AA120+AA129)</f>
        <v>82000</v>
      </c>
      <c r="AB119" s="75">
        <f t="shared" si="65"/>
        <v>82653.649999999994</v>
      </c>
      <c r="AC119" s="75">
        <f t="shared" si="65"/>
        <v>390000</v>
      </c>
      <c r="AD119" s="75">
        <f t="shared" si="65"/>
        <v>502000</v>
      </c>
      <c r="AE119" s="75">
        <f t="shared" si="65"/>
        <v>0</v>
      </c>
      <c r="AF119" s="75">
        <f t="shared" si="65"/>
        <v>0</v>
      </c>
      <c r="AG119" s="75">
        <f t="shared" si="65"/>
        <v>502000</v>
      </c>
      <c r="AH119" s="75">
        <f t="shared" si="65"/>
        <v>154491.43</v>
      </c>
      <c r="AI119" s="75">
        <f t="shared" si="65"/>
        <v>107000</v>
      </c>
      <c r="AJ119" s="75">
        <f t="shared" si="65"/>
        <v>14429.98</v>
      </c>
      <c r="AK119" s="75">
        <f t="shared" si="65"/>
        <v>315000</v>
      </c>
      <c r="AL119" s="75">
        <v>350000</v>
      </c>
      <c r="AM119" s="234">
        <v>370000</v>
      </c>
    </row>
    <row r="120" spans="1:39">
      <c r="A120" s="81"/>
      <c r="B120" s="127" t="s">
        <v>460</v>
      </c>
      <c r="C120" s="78"/>
      <c r="D120" s="78"/>
      <c r="E120" s="78"/>
      <c r="F120" s="78"/>
      <c r="G120" s="78"/>
      <c r="H120" s="78"/>
      <c r="I120" s="73">
        <v>422</v>
      </c>
      <c r="J120" s="74" t="s">
        <v>139</v>
      </c>
      <c r="K120" s="59">
        <f t="shared" ref="K120:AB120" si="66">SUM(K121:K126)</f>
        <v>17615</v>
      </c>
      <c r="L120" s="59">
        <f t="shared" si="66"/>
        <v>0</v>
      </c>
      <c r="M120" s="59">
        <f t="shared" si="66"/>
        <v>0</v>
      </c>
      <c r="N120" s="59">
        <f t="shared" si="66"/>
        <v>36000</v>
      </c>
      <c r="O120" s="59">
        <f t="shared" si="66"/>
        <v>36000</v>
      </c>
      <c r="P120" s="59">
        <f t="shared" si="66"/>
        <v>55000</v>
      </c>
      <c r="Q120" s="59">
        <f t="shared" si="66"/>
        <v>55000</v>
      </c>
      <c r="R120" s="59">
        <f t="shared" si="66"/>
        <v>15657</v>
      </c>
      <c r="S120" s="59">
        <f t="shared" si="66"/>
        <v>50000</v>
      </c>
      <c r="T120" s="59">
        <f t="shared" si="66"/>
        <v>2654.1</v>
      </c>
      <c r="U120" s="59">
        <f t="shared" si="66"/>
        <v>0</v>
      </c>
      <c r="V120" s="59" t="e">
        <f t="shared" si="66"/>
        <v>#DIV/0!</v>
      </c>
      <c r="W120" s="59">
        <f t="shared" si="66"/>
        <v>50000</v>
      </c>
      <c r="X120" s="58">
        <f t="shared" si="66"/>
        <v>30000</v>
      </c>
      <c r="Y120" s="58">
        <f>SUM(Y121:Y126)</f>
        <v>60000</v>
      </c>
      <c r="Z120" s="58">
        <f>SUM(Z121:Z126)</f>
        <v>100000</v>
      </c>
      <c r="AA120" s="58">
        <f t="shared" si="66"/>
        <v>67000</v>
      </c>
      <c r="AB120" s="58">
        <f t="shared" si="66"/>
        <v>1653.65</v>
      </c>
      <c r="AC120" s="58">
        <f>SUM(AC121:AC128)</f>
        <v>375000</v>
      </c>
      <c r="AD120" s="58">
        <f>SUM(AD121:AD128)</f>
        <v>487000</v>
      </c>
      <c r="AE120" s="58">
        <f t="shared" ref="AE120:AH120" si="67">SUM(AE121:AE128)</f>
        <v>0</v>
      </c>
      <c r="AF120" s="58">
        <f t="shared" si="67"/>
        <v>0</v>
      </c>
      <c r="AG120" s="58">
        <f t="shared" si="67"/>
        <v>487000</v>
      </c>
      <c r="AH120" s="58">
        <f t="shared" si="67"/>
        <v>154491.43</v>
      </c>
      <c r="AI120" s="58">
        <f>SUM(AI121:AI128)</f>
        <v>107000</v>
      </c>
      <c r="AJ120" s="58">
        <f>SUM(AJ121:AJ128)</f>
        <v>14429.98</v>
      </c>
      <c r="AK120" s="58">
        <f t="shared" ref="AK120:AM120" si="68">SUM(AK121:AK128)</f>
        <v>315000</v>
      </c>
      <c r="AL120" s="58">
        <f t="shared" si="68"/>
        <v>0</v>
      </c>
      <c r="AM120" s="236">
        <f t="shared" si="68"/>
        <v>0</v>
      </c>
    </row>
    <row r="121" spans="1:39" hidden="1">
      <c r="A121" s="81"/>
      <c r="B121" s="78"/>
      <c r="C121" s="78"/>
      <c r="D121" s="78"/>
      <c r="E121" s="127"/>
      <c r="F121" s="127"/>
      <c r="G121" s="127"/>
      <c r="H121" s="78"/>
      <c r="I121" s="73">
        <v>42211</v>
      </c>
      <c r="J121" s="74" t="s">
        <v>84</v>
      </c>
      <c r="K121" s="59">
        <v>17615</v>
      </c>
      <c r="L121" s="59">
        <v>0</v>
      </c>
      <c r="M121" s="59">
        <v>0</v>
      </c>
      <c r="N121" s="59">
        <v>6000</v>
      </c>
      <c r="O121" s="59">
        <v>6000</v>
      </c>
      <c r="P121" s="59">
        <v>5000</v>
      </c>
      <c r="Q121" s="59">
        <v>5000</v>
      </c>
      <c r="R121" s="59">
        <v>1257</v>
      </c>
      <c r="S121" s="59">
        <v>5000</v>
      </c>
      <c r="T121" s="59"/>
      <c r="U121" s="59"/>
      <c r="V121" s="72">
        <f t="shared" si="50"/>
        <v>100</v>
      </c>
      <c r="W121" s="58">
        <v>5000</v>
      </c>
      <c r="X121" s="77">
        <v>10000</v>
      </c>
      <c r="Y121" s="77">
        <v>10000</v>
      </c>
      <c r="Z121" s="77">
        <v>10000</v>
      </c>
      <c r="AA121" s="71">
        <v>12000</v>
      </c>
      <c r="AB121" s="77"/>
      <c r="AC121" s="71">
        <v>150000</v>
      </c>
      <c r="AD121" s="71">
        <v>150000</v>
      </c>
      <c r="AE121" s="71"/>
      <c r="AF121" s="71"/>
      <c r="AG121" s="84">
        <f>SUM(AD121+AE121-AF121)</f>
        <v>150000</v>
      </c>
      <c r="AH121" s="71"/>
      <c r="AI121" s="71">
        <v>25000</v>
      </c>
      <c r="AJ121" s="22">
        <v>0</v>
      </c>
      <c r="AK121" s="71">
        <v>25000</v>
      </c>
      <c r="AL121" s="71"/>
      <c r="AM121" s="262"/>
    </row>
    <row r="122" spans="1:39" hidden="1">
      <c r="A122" s="81"/>
      <c r="B122" s="78"/>
      <c r="C122" s="78"/>
      <c r="D122" s="78"/>
      <c r="E122" s="127"/>
      <c r="F122" s="127"/>
      <c r="G122" s="127"/>
      <c r="H122" s="78"/>
      <c r="I122" s="73">
        <v>42212</v>
      </c>
      <c r="J122" s="74" t="s">
        <v>500</v>
      </c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72"/>
      <c r="W122" s="58"/>
      <c r="X122" s="77"/>
      <c r="Y122" s="77"/>
      <c r="Z122" s="77"/>
      <c r="AA122" s="71"/>
      <c r="AB122" s="77"/>
      <c r="AC122" s="71"/>
      <c r="AD122" s="71"/>
      <c r="AE122" s="71"/>
      <c r="AF122" s="71"/>
      <c r="AG122" s="84"/>
      <c r="AH122" s="71"/>
      <c r="AI122" s="71"/>
      <c r="AJ122" s="253">
        <v>4420.7700000000004</v>
      </c>
      <c r="AK122" s="71">
        <v>10000</v>
      </c>
      <c r="AL122" s="71"/>
      <c r="AM122" s="262"/>
    </row>
    <row r="123" spans="1:39" hidden="1">
      <c r="A123" s="81"/>
      <c r="B123" s="78"/>
      <c r="C123" s="78"/>
      <c r="D123" s="78"/>
      <c r="E123" s="127"/>
      <c r="F123" s="127"/>
      <c r="G123" s="127"/>
      <c r="H123" s="78"/>
      <c r="I123" s="73">
        <v>42219</v>
      </c>
      <c r="J123" s="74" t="s">
        <v>278</v>
      </c>
      <c r="K123" s="59"/>
      <c r="L123" s="59"/>
      <c r="M123" s="59"/>
      <c r="N123" s="59"/>
      <c r="O123" s="59"/>
      <c r="P123" s="59"/>
      <c r="Q123" s="59"/>
      <c r="R123" s="59">
        <v>14400</v>
      </c>
      <c r="S123" s="59">
        <v>15000</v>
      </c>
      <c r="T123" s="59">
        <v>2654.1</v>
      </c>
      <c r="U123" s="59"/>
      <c r="V123" s="72" t="e">
        <f t="shared" si="50"/>
        <v>#DIV/0!</v>
      </c>
      <c r="W123" s="58">
        <v>15000</v>
      </c>
      <c r="X123" s="77">
        <v>20000</v>
      </c>
      <c r="Y123" s="77">
        <v>20000</v>
      </c>
      <c r="Z123" s="77">
        <v>20000</v>
      </c>
      <c r="AA123" s="71">
        <v>20000</v>
      </c>
      <c r="AB123" s="77">
        <v>1653.65</v>
      </c>
      <c r="AC123" s="71">
        <v>20000</v>
      </c>
      <c r="AD123" s="71">
        <v>20000</v>
      </c>
      <c r="AE123" s="71"/>
      <c r="AF123" s="71"/>
      <c r="AG123" s="84">
        <f t="shared" ref="AG123:AG128" si="69">SUM(AD123+AE123-AF123)</f>
        <v>20000</v>
      </c>
      <c r="AH123" s="71"/>
      <c r="AI123" s="71">
        <v>20000</v>
      </c>
      <c r="AJ123" s="22">
        <v>0</v>
      </c>
      <c r="AK123" s="71">
        <v>20000</v>
      </c>
      <c r="AL123" s="71"/>
      <c r="AM123" s="262"/>
    </row>
    <row r="124" spans="1:39" hidden="1">
      <c r="A124" s="81"/>
      <c r="B124" s="78"/>
      <c r="C124" s="78"/>
      <c r="D124" s="78"/>
      <c r="E124" s="127"/>
      <c r="F124" s="127"/>
      <c r="G124" s="127"/>
      <c r="H124" s="78"/>
      <c r="I124" s="73">
        <v>42211</v>
      </c>
      <c r="J124" s="74" t="s">
        <v>463</v>
      </c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72"/>
      <c r="W124" s="58"/>
      <c r="X124" s="77"/>
      <c r="Y124" s="77"/>
      <c r="Z124" s="77"/>
      <c r="AA124" s="71"/>
      <c r="AB124" s="77"/>
      <c r="AC124" s="71"/>
      <c r="AD124" s="71">
        <v>112000</v>
      </c>
      <c r="AE124" s="71"/>
      <c r="AF124" s="71"/>
      <c r="AG124" s="84">
        <f t="shared" si="69"/>
        <v>112000</v>
      </c>
      <c r="AH124" s="71"/>
      <c r="AI124" s="71">
        <v>0</v>
      </c>
      <c r="AJ124" s="22">
        <v>0</v>
      </c>
      <c r="AK124" s="71"/>
      <c r="AL124" s="71"/>
      <c r="AM124" s="262"/>
    </row>
    <row r="125" spans="1:39" hidden="1">
      <c r="A125" s="81"/>
      <c r="B125" s="78"/>
      <c r="C125" s="78"/>
      <c r="D125" s="78"/>
      <c r="E125" s="127"/>
      <c r="F125" s="127"/>
      <c r="G125" s="127"/>
      <c r="H125" s="78"/>
      <c r="I125" s="73">
        <v>42219</v>
      </c>
      <c r="J125" s="74" t="s">
        <v>439</v>
      </c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72"/>
      <c r="W125" s="58"/>
      <c r="X125" s="77"/>
      <c r="Y125" s="77"/>
      <c r="Z125" s="77"/>
      <c r="AA125" s="71"/>
      <c r="AB125" s="77"/>
      <c r="AC125" s="71">
        <v>150000</v>
      </c>
      <c r="AD125" s="71">
        <v>150000</v>
      </c>
      <c r="AE125" s="71"/>
      <c r="AF125" s="71"/>
      <c r="AG125" s="84">
        <f t="shared" si="69"/>
        <v>150000</v>
      </c>
      <c r="AH125" s="71">
        <v>133963.93</v>
      </c>
      <c r="AI125" s="71">
        <v>0</v>
      </c>
      <c r="AJ125" s="22">
        <v>0</v>
      </c>
      <c r="AK125" s="71">
        <v>20000</v>
      </c>
      <c r="AL125" s="71"/>
      <c r="AM125" s="262"/>
    </row>
    <row r="126" spans="1:39" hidden="1">
      <c r="A126" s="81"/>
      <c r="B126" s="78"/>
      <c r="C126" s="78"/>
      <c r="D126" s="78"/>
      <c r="E126" s="127"/>
      <c r="F126" s="127"/>
      <c r="G126" s="127"/>
      <c r="H126" s="78"/>
      <c r="I126" s="73">
        <v>42273</v>
      </c>
      <c r="J126" s="74" t="s">
        <v>243</v>
      </c>
      <c r="K126" s="59">
        <v>0</v>
      </c>
      <c r="L126" s="59">
        <v>0</v>
      </c>
      <c r="M126" s="59">
        <v>0</v>
      </c>
      <c r="N126" s="59">
        <v>30000</v>
      </c>
      <c r="O126" s="59">
        <v>30000</v>
      </c>
      <c r="P126" s="59">
        <v>50000</v>
      </c>
      <c r="Q126" s="59">
        <v>50000</v>
      </c>
      <c r="R126" s="59"/>
      <c r="S126" s="58">
        <v>30000</v>
      </c>
      <c r="T126" s="59"/>
      <c r="U126" s="59"/>
      <c r="V126" s="72">
        <f t="shared" si="50"/>
        <v>60</v>
      </c>
      <c r="W126" s="58">
        <v>30000</v>
      </c>
      <c r="X126" s="77">
        <v>0</v>
      </c>
      <c r="Y126" s="77">
        <v>30000</v>
      </c>
      <c r="Z126" s="77">
        <v>70000</v>
      </c>
      <c r="AA126" s="71">
        <v>35000</v>
      </c>
      <c r="AB126" s="77"/>
      <c r="AC126" s="71">
        <v>35000</v>
      </c>
      <c r="AD126" s="71">
        <v>35000</v>
      </c>
      <c r="AE126" s="71"/>
      <c r="AF126" s="71"/>
      <c r="AG126" s="84">
        <f t="shared" si="69"/>
        <v>35000</v>
      </c>
      <c r="AH126" s="71"/>
      <c r="AI126" s="71">
        <v>30000</v>
      </c>
      <c r="AJ126" s="22">
        <v>0</v>
      </c>
      <c r="AK126" s="71">
        <v>200000</v>
      </c>
      <c r="AL126" s="71"/>
      <c r="AM126" s="262"/>
    </row>
    <row r="127" spans="1:39" hidden="1">
      <c r="A127" s="81"/>
      <c r="B127" s="78"/>
      <c r="C127" s="78"/>
      <c r="D127" s="78"/>
      <c r="E127" s="127"/>
      <c r="F127" s="127"/>
      <c r="G127" s="127"/>
      <c r="H127" s="78"/>
      <c r="I127" s="73">
        <v>4227</v>
      </c>
      <c r="J127" s="74" t="s">
        <v>499</v>
      </c>
      <c r="K127" s="59"/>
      <c r="L127" s="59"/>
      <c r="M127" s="59"/>
      <c r="N127" s="59"/>
      <c r="O127" s="59"/>
      <c r="P127" s="59"/>
      <c r="Q127" s="59"/>
      <c r="R127" s="59"/>
      <c r="S127" s="58"/>
      <c r="T127" s="59"/>
      <c r="U127" s="59"/>
      <c r="V127" s="72"/>
      <c r="W127" s="58"/>
      <c r="X127" s="77"/>
      <c r="Y127" s="77"/>
      <c r="Z127" s="77"/>
      <c r="AA127" s="71"/>
      <c r="AB127" s="77"/>
      <c r="AC127" s="71"/>
      <c r="AD127" s="71"/>
      <c r="AE127" s="71"/>
      <c r="AF127" s="71"/>
      <c r="AG127" s="84"/>
      <c r="AH127" s="71"/>
      <c r="AI127" s="71"/>
      <c r="AJ127" s="22">
        <v>2036.03</v>
      </c>
      <c r="AK127" s="71">
        <v>10000</v>
      </c>
      <c r="AL127" s="71"/>
      <c r="AM127" s="262"/>
    </row>
    <row r="128" spans="1:39" hidden="1">
      <c r="A128" s="81"/>
      <c r="B128" s="78"/>
      <c r="C128" s="78"/>
      <c r="D128" s="78"/>
      <c r="E128" s="127"/>
      <c r="F128" s="127"/>
      <c r="G128" s="127"/>
      <c r="H128" s="78"/>
      <c r="I128" s="73">
        <v>42274</v>
      </c>
      <c r="J128" s="74" t="s">
        <v>440</v>
      </c>
      <c r="K128" s="59"/>
      <c r="L128" s="59"/>
      <c r="M128" s="59"/>
      <c r="N128" s="59"/>
      <c r="O128" s="59"/>
      <c r="P128" s="59"/>
      <c r="Q128" s="59"/>
      <c r="R128" s="59"/>
      <c r="S128" s="58"/>
      <c r="T128" s="59"/>
      <c r="U128" s="59"/>
      <c r="V128" s="72"/>
      <c r="W128" s="58"/>
      <c r="X128" s="77"/>
      <c r="Y128" s="77"/>
      <c r="Z128" s="77"/>
      <c r="AA128" s="71"/>
      <c r="AB128" s="77"/>
      <c r="AC128" s="71">
        <v>20000</v>
      </c>
      <c r="AD128" s="71">
        <v>20000</v>
      </c>
      <c r="AE128" s="71"/>
      <c r="AF128" s="71"/>
      <c r="AG128" s="84">
        <f t="shared" si="69"/>
        <v>20000</v>
      </c>
      <c r="AH128" s="238">
        <v>20527.5</v>
      </c>
      <c r="AI128" s="71">
        <v>32000</v>
      </c>
      <c r="AJ128" s="22">
        <v>7973.18</v>
      </c>
      <c r="AK128" s="71">
        <v>30000</v>
      </c>
      <c r="AL128" s="71"/>
      <c r="AM128" s="262"/>
    </row>
    <row r="129" spans="1:39">
      <c r="A129" s="81"/>
      <c r="B129" s="127" t="s">
        <v>86</v>
      </c>
      <c r="C129" s="78"/>
      <c r="D129" s="78"/>
      <c r="E129" s="127"/>
      <c r="F129" s="127"/>
      <c r="G129" s="127"/>
      <c r="H129" s="78"/>
      <c r="I129" s="73">
        <v>426</v>
      </c>
      <c r="J129" s="74" t="s">
        <v>342</v>
      </c>
      <c r="K129" s="59"/>
      <c r="L129" s="59"/>
      <c r="M129" s="59"/>
      <c r="N129" s="59"/>
      <c r="O129" s="59"/>
      <c r="P129" s="59"/>
      <c r="Q129" s="59"/>
      <c r="R129" s="59"/>
      <c r="S129" s="58"/>
      <c r="T129" s="59"/>
      <c r="U129" s="59"/>
      <c r="V129" s="72"/>
      <c r="W129" s="58"/>
      <c r="X129" s="77">
        <f>SUM(X130:X132)</f>
        <v>100000</v>
      </c>
      <c r="Y129" s="77">
        <f>SUM(Y130:Y132)</f>
        <v>115000</v>
      </c>
      <c r="Z129" s="77">
        <f>SUM(Z130:Z132)</f>
        <v>115000</v>
      </c>
      <c r="AA129" s="77">
        <f t="shared" ref="AA129:AI129" si="70">SUM(AA130:AA132)</f>
        <v>15000</v>
      </c>
      <c r="AB129" s="77">
        <f t="shared" si="70"/>
        <v>81000</v>
      </c>
      <c r="AC129" s="77">
        <f t="shared" si="70"/>
        <v>15000</v>
      </c>
      <c r="AD129" s="77">
        <f t="shared" si="70"/>
        <v>15000</v>
      </c>
      <c r="AE129" s="77">
        <f t="shared" si="70"/>
        <v>0</v>
      </c>
      <c r="AF129" s="77">
        <f t="shared" si="70"/>
        <v>0</v>
      </c>
      <c r="AG129" s="77">
        <f t="shared" si="70"/>
        <v>15000</v>
      </c>
      <c r="AH129" s="77">
        <f t="shared" si="70"/>
        <v>0</v>
      </c>
      <c r="AI129" s="77">
        <f t="shared" si="70"/>
        <v>0</v>
      </c>
      <c r="AJ129" s="22">
        <v>0</v>
      </c>
      <c r="AK129" s="71">
        <v>0</v>
      </c>
      <c r="AL129" s="71"/>
      <c r="AM129" s="262"/>
    </row>
    <row r="130" spans="1:39" hidden="1">
      <c r="A130" s="80"/>
      <c r="B130" s="66"/>
      <c r="C130" s="66"/>
      <c r="D130" s="66"/>
      <c r="E130" s="67"/>
      <c r="F130" s="67"/>
      <c r="G130" s="67"/>
      <c r="H130" s="66"/>
      <c r="I130" s="68">
        <v>42621</v>
      </c>
      <c r="J130" s="69" t="s">
        <v>341</v>
      </c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72"/>
      <c r="W130" s="58"/>
      <c r="X130" s="77"/>
      <c r="Y130" s="77">
        <v>15000</v>
      </c>
      <c r="Z130" s="77">
        <v>15000</v>
      </c>
      <c r="AA130" s="71">
        <v>15000</v>
      </c>
      <c r="AB130" s="77">
        <v>6000</v>
      </c>
      <c r="AC130" s="71">
        <v>15000</v>
      </c>
      <c r="AD130" s="71">
        <v>15000</v>
      </c>
      <c r="AE130" s="71"/>
      <c r="AF130" s="71"/>
      <c r="AG130" s="84">
        <f t="shared" ref="AG130:AG132" si="71">SUM(AC130+AE130-AF130)</f>
        <v>15000</v>
      </c>
      <c r="AH130" s="71"/>
      <c r="AI130" s="71">
        <v>0</v>
      </c>
      <c r="AJ130" s="22">
        <v>0</v>
      </c>
      <c r="AK130" s="71"/>
      <c r="AL130" s="71"/>
      <c r="AM130" s="262"/>
    </row>
    <row r="131" spans="1:39" hidden="1">
      <c r="A131" s="80"/>
      <c r="B131" s="66"/>
      <c r="C131" s="66"/>
      <c r="D131" s="66"/>
      <c r="E131" s="67"/>
      <c r="F131" s="67"/>
      <c r="G131" s="67"/>
      <c r="H131" s="66"/>
      <c r="I131" s="68">
        <v>42639</v>
      </c>
      <c r="J131" s="69" t="s">
        <v>407</v>
      </c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72"/>
      <c r="W131" s="58"/>
      <c r="X131" s="77"/>
      <c r="Y131" s="77"/>
      <c r="Z131" s="77"/>
      <c r="AA131" s="71"/>
      <c r="AB131" s="77"/>
      <c r="AC131" s="71"/>
      <c r="AD131" s="71"/>
      <c r="AE131" s="71"/>
      <c r="AF131" s="71"/>
      <c r="AG131" s="84">
        <f t="shared" si="71"/>
        <v>0</v>
      </c>
      <c r="AH131" s="71"/>
      <c r="AI131" s="71"/>
      <c r="AJ131" s="22"/>
      <c r="AK131" s="71"/>
      <c r="AL131" s="71"/>
      <c r="AM131" s="262"/>
    </row>
    <row r="132" spans="1:39" hidden="1">
      <c r="A132" s="80"/>
      <c r="B132" s="66"/>
      <c r="C132" s="66"/>
      <c r="D132" s="66"/>
      <c r="E132" s="67"/>
      <c r="F132" s="67"/>
      <c r="G132" s="67"/>
      <c r="H132" s="66"/>
      <c r="I132" s="68">
        <v>42637</v>
      </c>
      <c r="J132" s="69" t="s">
        <v>345</v>
      </c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72"/>
      <c r="W132" s="58"/>
      <c r="X132" s="77">
        <v>100000</v>
      </c>
      <c r="Y132" s="77">
        <v>100000</v>
      </c>
      <c r="Z132" s="77">
        <v>100000</v>
      </c>
      <c r="AA132" s="71"/>
      <c r="AB132" s="77">
        <v>75000</v>
      </c>
      <c r="AC132" s="71"/>
      <c r="AD132" s="71"/>
      <c r="AE132" s="71"/>
      <c r="AF132" s="71"/>
      <c r="AG132" s="84">
        <f t="shared" si="71"/>
        <v>0</v>
      </c>
      <c r="AH132" s="71"/>
      <c r="AI132" s="71"/>
      <c r="AJ132" s="22"/>
      <c r="AK132" s="71"/>
      <c r="AL132" s="71"/>
      <c r="AM132" s="262"/>
    </row>
    <row r="133" spans="1:39">
      <c r="A133" s="159" t="s">
        <v>170</v>
      </c>
      <c r="B133" s="195"/>
      <c r="C133" s="195"/>
      <c r="D133" s="195"/>
      <c r="E133" s="196"/>
      <c r="F133" s="196"/>
      <c r="G133" s="196"/>
      <c r="H133" s="195"/>
      <c r="I133" s="151" t="s">
        <v>171</v>
      </c>
      <c r="J133" s="197" t="s">
        <v>172</v>
      </c>
      <c r="K133" s="153" t="e">
        <f>SUM(K134+K140+#REF!)</f>
        <v>#REF!</v>
      </c>
      <c r="L133" s="153" t="e">
        <f>SUM(L134+L140+#REF!)</f>
        <v>#REF!</v>
      </c>
      <c r="M133" s="153" t="e">
        <f>SUM(M134+M140+#REF!)</f>
        <v>#REF!</v>
      </c>
      <c r="N133" s="153">
        <f t="shared" ref="N133:Y133" si="72">SUM(N134+N140)</f>
        <v>43000</v>
      </c>
      <c r="O133" s="153">
        <f t="shared" si="72"/>
        <v>43000</v>
      </c>
      <c r="P133" s="153">
        <f t="shared" si="72"/>
        <v>31000</v>
      </c>
      <c r="Q133" s="153">
        <f t="shared" si="72"/>
        <v>31000</v>
      </c>
      <c r="R133" s="153">
        <f t="shared" si="72"/>
        <v>0</v>
      </c>
      <c r="S133" s="153">
        <f t="shared" si="72"/>
        <v>31000</v>
      </c>
      <c r="T133" s="153">
        <f t="shared" si="72"/>
        <v>0</v>
      </c>
      <c r="U133" s="153">
        <f t="shared" si="72"/>
        <v>0</v>
      </c>
      <c r="V133" s="153">
        <f t="shared" si="72"/>
        <v>200</v>
      </c>
      <c r="W133" s="153">
        <f t="shared" si="72"/>
        <v>31000</v>
      </c>
      <c r="X133" s="153">
        <f t="shared" si="72"/>
        <v>88000</v>
      </c>
      <c r="Y133" s="153">
        <f t="shared" si="72"/>
        <v>88000</v>
      </c>
      <c r="Z133" s="153">
        <f t="shared" ref="Z133" si="73">SUM(Z134+Z140)</f>
        <v>88000</v>
      </c>
      <c r="AA133" s="153">
        <f>SUM(AA134+AA140)</f>
        <v>93000</v>
      </c>
      <c r="AB133" s="153">
        <f t="shared" ref="AB133" si="74">SUM(AB134+AB140)</f>
        <v>0</v>
      </c>
      <c r="AC133" s="153">
        <f>SUM(AC134+AC140)</f>
        <v>115000</v>
      </c>
      <c r="AD133" s="153">
        <f>SUM(AD134+AD140)</f>
        <v>95000</v>
      </c>
      <c r="AE133" s="153">
        <f t="shared" ref="AE133:AI133" si="75">SUM(AE134+AE140)</f>
        <v>0</v>
      </c>
      <c r="AF133" s="153">
        <f t="shared" si="75"/>
        <v>0</v>
      </c>
      <c r="AG133" s="153">
        <f t="shared" si="75"/>
        <v>95000</v>
      </c>
      <c r="AH133" s="153">
        <f t="shared" si="75"/>
        <v>4997.09</v>
      </c>
      <c r="AI133" s="153">
        <f t="shared" si="75"/>
        <v>60000</v>
      </c>
      <c r="AJ133" s="153">
        <f>SUM(AJ134+AJ140)</f>
        <v>0</v>
      </c>
      <c r="AK133" s="153">
        <f t="shared" ref="AK133:AM133" si="76">SUM(AK134+AK140)</f>
        <v>60000</v>
      </c>
      <c r="AL133" s="153">
        <f t="shared" si="76"/>
        <v>60000</v>
      </c>
      <c r="AM133" s="231">
        <f t="shared" si="76"/>
        <v>60000</v>
      </c>
    </row>
    <row r="134" spans="1:39">
      <c r="A134" s="154" t="s">
        <v>175</v>
      </c>
      <c r="B134" s="150"/>
      <c r="C134" s="150"/>
      <c r="D134" s="150"/>
      <c r="E134" s="161"/>
      <c r="F134" s="161"/>
      <c r="G134" s="161"/>
      <c r="H134" s="150"/>
      <c r="I134" s="162" t="s">
        <v>29</v>
      </c>
      <c r="J134" s="163" t="s">
        <v>244</v>
      </c>
      <c r="K134" s="164" t="e">
        <f t="shared" ref="K134:AE137" si="77">SUM(K135)</f>
        <v>#REF!</v>
      </c>
      <c r="L134" s="164" t="e">
        <f t="shared" si="77"/>
        <v>#REF!</v>
      </c>
      <c r="M134" s="164" t="e">
        <f t="shared" si="77"/>
        <v>#REF!</v>
      </c>
      <c r="N134" s="164">
        <f t="shared" si="77"/>
        <v>40000</v>
      </c>
      <c r="O134" s="164">
        <f t="shared" si="77"/>
        <v>40000</v>
      </c>
      <c r="P134" s="164">
        <f t="shared" si="77"/>
        <v>28000</v>
      </c>
      <c r="Q134" s="164">
        <f t="shared" si="77"/>
        <v>28000</v>
      </c>
      <c r="R134" s="164">
        <f t="shared" si="77"/>
        <v>0</v>
      </c>
      <c r="S134" s="164">
        <f t="shared" si="77"/>
        <v>28000</v>
      </c>
      <c r="T134" s="164">
        <f t="shared" si="77"/>
        <v>0</v>
      </c>
      <c r="U134" s="164">
        <f t="shared" si="77"/>
        <v>0</v>
      </c>
      <c r="V134" s="164">
        <f t="shared" si="77"/>
        <v>100</v>
      </c>
      <c r="W134" s="164">
        <f t="shared" si="77"/>
        <v>28000</v>
      </c>
      <c r="X134" s="164">
        <f t="shared" si="77"/>
        <v>85000</v>
      </c>
      <c r="Y134" s="164">
        <f t="shared" si="77"/>
        <v>85000</v>
      </c>
      <c r="Z134" s="164">
        <f t="shared" si="77"/>
        <v>85000</v>
      </c>
      <c r="AA134" s="164">
        <f t="shared" si="77"/>
        <v>85000</v>
      </c>
      <c r="AB134" s="164">
        <f t="shared" si="77"/>
        <v>0</v>
      </c>
      <c r="AC134" s="164">
        <f t="shared" si="77"/>
        <v>85000</v>
      </c>
      <c r="AD134" s="164">
        <f t="shared" si="77"/>
        <v>85000</v>
      </c>
      <c r="AE134" s="164">
        <f t="shared" si="77"/>
        <v>0</v>
      </c>
      <c r="AF134" s="164">
        <f t="shared" ref="AF134:AM137" si="78">SUM(AF135)</f>
        <v>0</v>
      </c>
      <c r="AG134" s="164">
        <f t="shared" si="78"/>
        <v>85000</v>
      </c>
      <c r="AH134" s="164">
        <f t="shared" si="78"/>
        <v>0</v>
      </c>
      <c r="AI134" s="164">
        <f t="shared" si="78"/>
        <v>50000</v>
      </c>
      <c r="AJ134" s="164">
        <f t="shared" si="78"/>
        <v>0</v>
      </c>
      <c r="AK134" s="164">
        <f t="shared" si="78"/>
        <v>50000</v>
      </c>
      <c r="AL134" s="164">
        <f t="shared" si="78"/>
        <v>50000</v>
      </c>
      <c r="AM134" s="233">
        <f t="shared" si="78"/>
        <v>50000</v>
      </c>
    </row>
    <row r="135" spans="1:39">
      <c r="A135" s="154"/>
      <c r="B135" s="150"/>
      <c r="C135" s="150"/>
      <c r="D135" s="150"/>
      <c r="E135" s="161"/>
      <c r="F135" s="161"/>
      <c r="G135" s="161"/>
      <c r="H135" s="150"/>
      <c r="I135" s="162" t="s">
        <v>173</v>
      </c>
      <c r="J135" s="163"/>
      <c r="K135" s="164" t="e">
        <f t="shared" si="77"/>
        <v>#REF!</v>
      </c>
      <c r="L135" s="164" t="e">
        <f t="shared" si="77"/>
        <v>#REF!</v>
      </c>
      <c r="M135" s="164" t="e">
        <f t="shared" si="77"/>
        <v>#REF!</v>
      </c>
      <c r="N135" s="164">
        <f t="shared" si="77"/>
        <v>40000</v>
      </c>
      <c r="O135" s="164">
        <f t="shared" si="77"/>
        <v>40000</v>
      </c>
      <c r="P135" s="164">
        <f t="shared" si="77"/>
        <v>28000</v>
      </c>
      <c r="Q135" s="164">
        <f t="shared" si="77"/>
        <v>28000</v>
      </c>
      <c r="R135" s="164">
        <f t="shared" si="77"/>
        <v>0</v>
      </c>
      <c r="S135" s="164">
        <f t="shared" si="77"/>
        <v>28000</v>
      </c>
      <c r="T135" s="164">
        <f t="shared" si="77"/>
        <v>0</v>
      </c>
      <c r="U135" s="164">
        <f t="shared" si="77"/>
        <v>0</v>
      </c>
      <c r="V135" s="164">
        <f t="shared" si="77"/>
        <v>100</v>
      </c>
      <c r="W135" s="164">
        <f t="shared" si="77"/>
        <v>28000</v>
      </c>
      <c r="X135" s="164">
        <f t="shared" si="77"/>
        <v>85000</v>
      </c>
      <c r="Y135" s="164">
        <f t="shared" si="77"/>
        <v>85000</v>
      </c>
      <c r="Z135" s="164">
        <f t="shared" si="77"/>
        <v>85000</v>
      </c>
      <c r="AA135" s="164">
        <f t="shared" si="77"/>
        <v>85000</v>
      </c>
      <c r="AB135" s="164">
        <f t="shared" si="77"/>
        <v>0</v>
      </c>
      <c r="AC135" s="164">
        <f t="shared" si="77"/>
        <v>85000</v>
      </c>
      <c r="AD135" s="164">
        <f t="shared" si="77"/>
        <v>85000</v>
      </c>
      <c r="AE135" s="164">
        <f t="shared" si="77"/>
        <v>0</v>
      </c>
      <c r="AF135" s="164">
        <f t="shared" si="78"/>
        <v>0</v>
      </c>
      <c r="AG135" s="164">
        <f t="shared" si="78"/>
        <v>85000</v>
      </c>
      <c r="AH135" s="164">
        <f t="shared" si="78"/>
        <v>0</v>
      </c>
      <c r="AI135" s="164">
        <f t="shared" si="78"/>
        <v>50000</v>
      </c>
      <c r="AJ135" s="164">
        <f t="shared" si="78"/>
        <v>0</v>
      </c>
      <c r="AK135" s="164">
        <f t="shared" si="78"/>
        <v>50000</v>
      </c>
      <c r="AL135" s="164">
        <f t="shared" si="78"/>
        <v>50000</v>
      </c>
      <c r="AM135" s="233">
        <f t="shared" si="78"/>
        <v>50000</v>
      </c>
    </row>
    <row r="136" spans="1:39">
      <c r="A136" s="132"/>
      <c r="B136" s="133"/>
      <c r="C136" s="133"/>
      <c r="D136" s="133"/>
      <c r="E136" s="136"/>
      <c r="F136" s="136"/>
      <c r="G136" s="136"/>
      <c r="H136" s="133"/>
      <c r="I136" s="134">
        <v>3</v>
      </c>
      <c r="J136" s="92" t="s">
        <v>9</v>
      </c>
      <c r="K136" s="75" t="e">
        <f t="shared" si="77"/>
        <v>#REF!</v>
      </c>
      <c r="L136" s="75" t="e">
        <f t="shared" si="77"/>
        <v>#REF!</v>
      </c>
      <c r="M136" s="75" t="e">
        <f t="shared" si="77"/>
        <v>#REF!</v>
      </c>
      <c r="N136" s="75">
        <f t="shared" si="77"/>
        <v>40000</v>
      </c>
      <c r="O136" s="75">
        <f t="shared" si="77"/>
        <v>40000</v>
      </c>
      <c r="P136" s="75">
        <f t="shared" si="77"/>
        <v>28000</v>
      </c>
      <c r="Q136" s="75">
        <f t="shared" si="77"/>
        <v>28000</v>
      </c>
      <c r="R136" s="75">
        <f t="shared" si="77"/>
        <v>0</v>
      </c>
      <c r="S136" s="75">
        <f t="shared" si="77"/>
        <v>28000</v>
      </c>
      <c r="T136" s="75">
        <f t="shared" si="77"/>
        <v>0</v>
      </c>
      <c r="U136" s="75">
        <f t="shared" si="77"/>
        <v>0</v>
      </c>
      <c r="V136" s="75">
        <f t="shared" si="77"/>
        <v>100</v>
      </c>
      <c r="W136" s="75">
        <f t="shared" si="77"/>
        <v>28000</v>
      </c>
      <c r="X136" s="75">
        <f t="shared" si="77"/>
        <v>85000</v>
      </c>
      <c r="Y136" s="75">
        <f>SUM(Y137)</f>
        <v>85000</v>
      </c>
      <c r="Z136" s="75">
        <f>SUM(Z137)</f>
        <v>85000</v>
      </c>
      <c r="AA136" s="75">
        <f t="shared" si="77"/>
        <v>85000</v>
      </c>
      <c r="AB136" s="75">
        <f t="shared" si="77"/>
        <v>0</v>
      </c>
      <c r="AC136" s="75">
        <f t="shared" si="77"/>
        <v>85000</v>
      </c>
      <c r="AD136" s="75">
        <f t="shared" si="77"/>
        <v>85000</v>
      </c>
      <c r="AE136" s="75">
        <f t="shared" si="77"/>
        <v>0</v>
      </c>
      <c r="AF136" s="75">
        <f t="shared" si="78"/>
        <v>0</v>
      </c>
      <c r="AG136" s="75">
        <f t="shared" si="78"/>
        <v>85000</v>
      </c>
      <c r="AH136" s="75">
        <f t="shared" si="78"/>
        <v>0</v>
      </c>
      <c r="AI136" s="75">
        <f>SUM(AI137)</f>
        <v>50000</v>
      </c>
      <c r="AJ136" s="75">
        <f>SUM(AJ137)</f>
        <v>0</v>
      </c>
      <c r="AK136" s="75">
        <f>SUM(AK137)</f>
        <v>50000</v>
      </c>
      <c r="AL136" s="75">
        <f t="shared" si="78"/>
        <v>50000</v>
      </c>
      <c r="AM136" s="234">
        <f t="shared" si="78"/>
        <v>50000</v>
      </c>
    </row>
    <row r="137" spans="1:39">
      <c r="A137" s="135"/>
      <c r="B137" s="133"/>
      <c r="C137" s="133"/>
      <c r="D137" s="133"/>
      <c r="E137" s="136"/>
      <c r="F137" s="136"/>
      <c r="G137" s="136"/>
      <c r="H137" s="133"/>
      <c r="I137" s="134">
        <v>38</v>
      </c>
      <c r="J137" s="92" t="s">
        <v>160</v>
      </c>
      <c r="K137" s="75" t="e">
        <f t="shared" si="77"/>
        <v>#REF!</v>
      </c>
      <c r="L137" s="75" t="e">
        <f t="shared" si="77"/>
        <v>#REF!</v>
      </c>
      <c r="M137" s="75" t="e">
        <f t="shared" si="77"/>
        <v>#REF!</v>
      </c>
      <c r="N137" s="75">
        <f t="shared" si="77"/>
        <v>40000</v>
      </c>
      <c r="O137" s="75">
        <f t="shared" si="77"/>
        <v>40000</v>
      </c>
      <c r="P137" s="75">
        <f t="shared" si="77"/>
        <v>28000</v>
      </c>
      <c r="Q137" s="75">
        <f t="shared" si="77"/>
        <v>28000</v>
      </c>
      <c r="R137" s="75">
        <f t="shared" si="77"/>
        <v>0</v>
      </c>
      <c r="S137" s="75">
        <f t="shared" si="77"/>
        <v>28000</v>
      </c>
      <c r="T137" s="75">
        <f t="shared" si="77"/>
        <v>0</v>
      </c>
      <c r="U137" s="75">
        <f t="shared" si="77"/>
        <v>0</v>
      </c>
      <c r="V137" s="75">
        <f t="shared" si="77"/>
        <v>100</v>
      </c>
      <c r="W137" s="75">
        <f t="shared" si="77"/>
        <v>28000</v>
      </c>
      <c r="X137" s="75">
        <f t="shared" si="77"/>
        <v>85000</v>
      </c>
      <c r="Y137" s="75">
        <f t="shared" si="77"/>
        <v>85000</v>
      </c>
      <c r="Z137" s="75">
        <f t="shared" si="77"/>
        <v>85000</v>
      </c>
      <c r="AA137" s="75">
        <f t="shared" si="77"/>
        <v>85000</v>
      </c>
      <c r="AB137" s="75">
        <f t="shared" si="77"/>
        <v>0</v>
      </c>
      <c r="AC137" s="75">
        <f t="shared" si="77"/>
        <v>85000</v>
      </c>
      <c r="AD137" s="75">
        <f t="shared" si="77"/>
        <v>85000</v>
      </c>
      <c r="AE137" s="75">
        <f t="shared" si="77"/>
        <v>0</v>
      </c>
      <c r="AF137" s="75">
        <f t="shared" si="78"/>
        <v>0</v>
      </c>
      <c r="AG137" s="75">
        <f t="shared" si="78"/>
        <v>85000</v>
      </c>
      <c r="AH137" s="75">
        <f t="shared" si="78"/>
        <v>0</v>
      </c>
      <c r="AI137" s="75">
        <f t="shared" si="78"/>
        <v>50000</v>
      </c>
      <c r="AJ137" s="75">
        <f>SUM(AJ138)</f>
        <v>0</v>
      </c>
      <c r="AK137" s="75">
        <f>SUM(AK138)</f>
        <v>50000</v>
      </c>
      <c r="AL137" s="71">
        <v>50000</v>
      </c>
      <c r="AM137" s="262">
        <v>50000</v>
      </c>
    </row>
    <row r="138" spans="1:39">
      <c r="A138" s="81"/>
      <c r="B138" s="127" t="s">
        <v>85</v>
      </c>
      <c r="C138" s="78"/>
      <c r="D138" s="78"/>
      <c r="E138" s="127"/>
      <c r="F138" s="127"/>
      <c r="G138" s="127"/>
      <c r="H138" s="78"/>
      <c r="I138" s="73">
        <v>381</v>
      </c>
      <c r="J138" s="74" t="s">
        <v>137</v>
      </c>
      <c r="K138" s="59" t="e">
        <f>SUM(#REF!)</f>
        <v>#REF!</v>
      </c>
      <c r="L138" s="59" t="e">
        <f>SUM(#REF!)</f>
        <v>#REF!</v>
      </c>
      <c r="M138" s="59" t="e">
        <f>SUM(#REF!)</f>
        <v>#REF!</v>
      </c>
      <c r="N138" s="59">
        <f t="shared" ref="N138:AK138" si="79">SUM(N139:N139)</f>
        <v>40000</v>
      </c>
      <c r="O138" s="59">
        <f t="shared" si="79"/>
        <v>40000</v>
      </c>
      <c r="P138" s="59">
        <f t="shared" si="79"/>
        <v>28000</v>
      </c>
      <c r="Q138" s="59">
        <f t="shared" si="79"/>
        <v>28000</v>
      </c>
      <c r="R138" s="59">
        <f t="shared" si="79"/>
        <v>0</v>
      </c>
      <c r="S138" s="59">
        <f t="shared" si="79"/>
        <v>28000</v>
      </c>
      <c r="T138" s="59">
        <f t="shared" si="79"/>
        <v>0</v>
      </c>
      <c r="U138" s="59">
        <f t="shared" si="79"/>
        <v>0</v>
      </c>
      <c r="V138" s="59">
        <f t="shared" si="79"/>
        <v>100</v>
      </c>
      <c r="W138" s="59">
        <f t="shared" si="79"/>
        <v>28000</v>
      </c>
      <c r="X138" s="59">
        <f t="shared" si="79"/>
        <v>85000</v>
      </c>
      <c r="Y138" s="59">
        <f t="shared" si="79"/>
        <v>85000</v>
      </c>
      <c r="Z138" s="59">
        <f t="shared" si="79"/>
        <v>85000</v>
      </c>
      <c r="AA138" s="59">
        <f t="shared" si="79"/>
        <v>85000</v>
      </c>
      <c r="AB138" s="59">
        <f t="shared" si="79"/>
        <v>0</v>
      </c>
      <c r="AC138" s="59">
        <f t="shared" si="79"/>
        <v>85000</v>
      </c>
      <c r="AD138" s="59">
        <f t="shared" si="79"/>
        <v>85000</v>
      </c>
      <c r="AE138" s="59">
        <f t="shared" si="79"/>
        <v>0</v>
      </c>
      <c r="AF138" s="59">
        <f t="shared" si="79"/>
        <v>0</v>
      </c>
      <c r="AG138" s="59">
        <f t="shared" si="79"/>
        <v>85000</v>
      </c>
      <c r="AH138" s="59">
        <f t="shared" si="79"/>
        <v>0</v>
      </c>
      <c r="AI138" s="59">
        <f t="shared" si="79"/>
        <v>50000</v>
      </c>
      <c r="AJ138" s="59">
        <f t="shared" si="79"/>
        <v>0</v>
      </c>
      <c r="AK138" s="59">
        <f t="shared" si="79"/>
        <v>50000</v>
      </c>
      <c r="AL138" s="71"/>
      <c r="AM138" s="262"/>
    </row>
    <row r="139" spans="1:39" hidden="1">
      <c r="A139" s="81"/>
      <c r="B139" s="78"/>
      <c r="C139" s="78"/>
      <c r="D139" s="78"/>
      <c r="E139" s="127"/>
      <c r="F139" s="127"/>
      <c r="G139" s="127"/>
      <c r="H139" s="78"/>
      <c r="I139" s="68">
        <v>38111</v>
      </c>
      <c r="J139" s="74" t="s">
        <v>244</v>
      </c>
      <c r="K139" s="59"/>
      <c r="L139" s="59"/>
      <c r="M139" s="59"/>
      <c r="N139" s="59">
        <v>40000</v>
      </c>
      <c r="O139" s="59">
        <v>40000</v>
      </c>
      <c r="P139" s="59">
        <v>28000</v>
      </c>
      <c r="Q139" s="59">
        <v>28000</v>
      </c>
      <c r="R139" s="59"/>
      <c r="S139" s="59">
        <v>28000</v>
      </c>
      <c r="T139" s="59"/>
      <c r="U139" s="59"/>
      <c r="V139" s="72">
        <f t="shared" si="50"/>
        <v>100</v>
      </c>
      <c r="W139" s="58">
        <v>28000</v>
      </c>
      <c r="X139" s="71">
        <v>85000</v>
      </c>
      <c r="Y139" s="71">
        <v>85000</v>
      </c>
      <c r="Z139" s="71">
        <v>85000</v>
      </c>
      <c r="AA139" s="71">
        <v>85000</v>
      </c>
      <c r="AB139" s="71"/>
      <c r="AC139" s="71">
        <v>85000</v>
      </c>
      <c r="AD139" s="71">
        <v>85000</v>
      </c>
      <c r="AE139" s="71"/>
      <c r="AF139" s="71"/>
      <c r="AG139" s="84">
        <f t="shared" ref="AG139:AG197" si="80">SUM(AC139+AE139-AF139)</f>
        <v>85000</v>
      </c>
      <c r="AH139" s="71"/>
      <c r="AI139" s="71">
        <v>50000</v>
      </c>
      <c r="AJ139" s="22">
        <v>0</v>
      </c>
      <c r="AK139" s="71">
        <v>50000</v>
      </c>
      <c r="AL139" s="71"/>
      <c r="AM139" s="262"/>
    </row>
    <row r="140" spans="1:39">
      <c r="A140" s="154" t="s">
        <v>174</v>
      </c>
      <c r="B140" s="161"/>
      <c r="C140" s="150"/>
      <c r="D140" s="150"/>
      <c r="E140" s="150"/>
      <c r="F140" s="150"/>
      <c r="G140" s="150"/>
      <c r="H140" s="150"/>
      <c r="I140" s="162" t="s">
        <v>29</v>
      </c>
      <c r="J140" s="163" t="s">
        <v>176</v>
      </c>
      <c r="K140" s="164">
        <f t="shared" ref="K140:AE144" si="81">SUM(K141)</f>
        <v>0</v>
      </c>
      <c r="L140" s="164">
        <f t="shared" si="81"/>
        <v>3000</v>
      </c>
      <c r="M140" s="164">
        <f t="shared" si="81"/>
        <v>3000</v>
      </c>
      <c r="N140" s="164">
        <f t="shared" si="81"/>
        <v>3000</v>
      </c>
      <c r="O140" s="164">
        <f t="shared" si="81"/>
        <v>3000</v>
      </c>
      <c r="P140" s="164">
        <f t="shared" si="81"/>
        <v>3000</v>
      </c>
      <c r="Q140" s="164">
        <f t="shared" si="81"/>
        <v>3000</v>
      </c>
      <c r="R140" s="164">
        <f t="shared" si="81"/>
        <v>0</v>
      </c>
      <c r="S140" s="164">
        <f t="shared" si="81"/>
        <v>3000</v>
      </c>
      <c r="T140" s="164">
        <f t="shared" si="81"/>
        <v>0</v>
      </c>
      <c r="U140" s="164">
        <f t="shared" si="81"/>
        <v>0</v>
      </c>
      <c r="V140" s="164">
        <f t="shared" si="81"/>
        <v>100</v>
      </c>
      <c r="W140" s="164">
        <f t="shared" si="81"/>
        <v>3000</v>
      </c>
      <c r="X140" s="164">
        <f t="shared" si="81"/>
        <v>3000</v>
      </c>
      <c r="Y140" s="164">
        <f t="shared" si="81"/>
        <v>3000</v>
      </c>
      <c r="Z140" s="164">
        <f t="shared" si="81"/>
        <v>3000</v>
      </c>
      <c r="AA140" s="164">
        <f t="shared" si="81"/>
        <v>8000</v>
      </c>
      <c r="AB140" s="164">
        <f t="shared" si="81"/>
        <v>0</v>
      </c>
      <c r="AC140" s="164">
        <f t="shared" si="81"/>
        <v>30000</v>
      </c>
      <c r="AD140" s="164">
        <f t="shared" si="81"/>
        <v>10000</v>
      </c>
      <c r="AE140" s="164">
        <f t="shared" si="81"/>
        <v>0</v>
      </c>
      <c r="AF140" s="164">
        <f t="shared" ref="AF140:AM144" si="82">SUM(AF141)</f>
        <v>0</v>
      </c>
      <c r="AG140" s="164">
        <f t="shared" si="82"/>
        <v>10000</v>
      </c>
      <c r="AH140" s="164">
        <f t="shared" si="82"/>
        <v>4997.09</v>
      </c>
      <c r="AI140" s="164">
        <f t="shared" si="82"/>
        <v>10000</v>
      </c>
      <c r="AJ140" s="164">
        <f t="shared" si="82"/>
        <v>0</v>
      </c>
      <c r="AK140" s="164">
        <f t="shared" si="82"/>
        <v>10000</v>
      </c>
      <c r="AL140" s="164">
        <f t="shared" si="82"/>
        <v>10000</v>
      </c>
      <c r="AM140" s="233">
        <f t="shared" si="82"/>
        <v>10000</v>
      </c>
    </row>
    <row r="141" spans="1:39">
      <c r="A141" s="154"/>
      <c r="B141" s="161"/>
      <c r="C141" s="150"/>
      <c r="D141" s="150"/>
      <c r="E141" s="150"/>
      <c r="F141" s="150"/>
      <c r="G141" s="150"/>
      <c r="H141" s="150"/>
      <c r="I141" s="162" t="s">
        <v>177</v>
      </c>
      <c r="J141" s="163"/>
      <c r="K141" s="164">
        <f t="shared" si="81"/>
        <v>0</v>
      </c>
      <c r="L141" s="164">
        <f t="shared" si="81"/>
        <v>3000</v>
      </c>
      <c r="M141" s="164">
        <f t="shared" si="81"/>
        <v>3000</v>
      </c>
      <c r="N141" s="164">
        <f t="shared" si="81"/>
        <v>3000</v>
      </c>
      <c r="O141" s="164">
        <f t="shared" si="81"/>
        <v>3000</v>
      </c>
      <c r="P141" s="164">
        <f t="shared" si="81"/>
        <v>3000</v>
      </c>
      <c r="Q141" s="164">
        <f t="shared" si="81"/>
        <v>3000</v>
      </c>
      <c r="R141" s="164">
        <f t="shared" si="81"/>
        <v>0</v>
      </c>
      <c r="S141" s="164">
        <f t="shared" si="81"/>
        <v>3000</v>
      </c>
      <c r="T141" s="164">
        <f t="shared" si="81"/>
        <v>0</v>
      </c>
      <c r="U141" s="164">
        <f t="shared" si="81"/>
        <v>0</v>
      </c>
      <c r="V141" s="164">
        <f t="shared" si="81"/>
        <v>100</v>
      </c>
      <c r="W141" s="164">
        <f t="shared" si="81"/>
        <v>3000</v>
      </c>
      <c r="X141" s="164">
        <f t="shared" si="81"/>
        <v>3000</v>
      </c>
      <c r="Y141" s="164">
        <f t="shared" si="81"/>
        <v>3000</v>
      </c>
      <c r="Z141" s="164">
        <f t="shared" si="81"/>
        <v>3000</v>
      </c>
      <c r="AA141" s="164">
        <f t="shared" si="81"/>
        <v>8000</v>
      </c>
      <c r="AB141" s="164">
        <f t="shared" si="81"/>
        <v>0</v>
      </c>
      <c r="AC141" s="164">
        <f t="shared" si="81"/>
        <v>30000</v>
      </c>
      <c r="AD141" s="164">
        <f t="shared" si="81"/>
        <v>10000</v>
      </c>
      <c r="AE141" s="164">
        <f t="shared" si="81"/>
        <v>0</v>
      </c>
      <c r="AF141" s="164">
        <f t="shared" si="82"/>
        <v>0</v>
      </c>
      <c r="AG141" s="164">
        <f t="shared" si="82"/>
        <v>10000</v>
      </c>
      <c r="AH141" s="164">
        <f t="shared" si="82"/>
        <v>4997.09</v>
      </c>
      <c r="AI141" s="164">
        <f>SUM(AI142)</f>
        <v>10000</v>
      </c>
      <c r="AJ141" s="164">
        <f>SUM(AJ142)</f>
        <v>0</v>
      </c>
      <c r="AK141" s="164">
        <f t="shared" si="82"/>
        <v>10000</v>
      </c>
      <c r="AL141" s="164">
        <f t="shared" si="82"/>
        <v>10000</v>
      </c>
      <c r="AM141" s="233">
        <f t="shared" si="82"/>
        <v>10000</v>
      </c>
    </row>
    <row r="142" spans="1:39">
      <c r="A142" s="132"/>
      <c r="B142" s="136"/>
      <c r="C142" s="133"/>
      <c r="D142" s="133"/>
      <c r="E142" s="133"/>
      <c r="F142" s="133"/>
      <c r="G142" s="133"/>
      <c r="H142" s="133"/>
      <c r="I142" s="134">
        <v>3</v>
      </c>
      <c r="J142" s="92" t="s">
        <v>9</v>
      </c>
      <c r="K142" s="75">
        <f t="shared" si="81"/>
        <v>0</v>
      </c>
      <c r="L142" s="75">
        <f t="shared" si="81"/>
        <v>3000</v>
      </c>
      <c r="M142" s="75">
        <f t="shared" si="81"/>
        <v>3000</v>
      </c>
      <c r="N142" s="75">
        <f t="shared" si="81"/>
        <v>3000</v>
      </c>
      <c r="O142" s="75">
        <f t="shared" si="81"/>
        <v>3000</v>
      </c>
      <c r="P142" s="75">
        <f t="shared" si="81"/>
        <v>3000</v>
      </c>
      <c r="Q142" s="75">
        <f t="shared" si="81"/>
        <v>3000</v>
      </c>
      <c r="R142" s="75">
        <f t="shared" si="81"/>
        <v>0</v>
      </c>
      <c r="S142" s="75">
        <f t="shared" si="81"/>
        <v>3000</v>
      </c>
      <c r="T142" s="75">
        <f t="shared" si="81"/>
        <v>0</v>
      </c>
      <c r="U142" s="75">
        <f t="shared" si="81"/>
        <v>0</v>
      </c>
      <c r="V142" s="75">
        <f t="shared" si="81"/>
        <v>100</v>
      </c>
      <c r="W142" s="75">
        <f t="shared" si="81"/>
        <v>3000</v>
      </c>
      <c r="X142" s="75">
        <f t="shared" si="81"/>
        <v>3000</v>
      </c>
      <c r="Y142" s="75">
        <f t="shared" si="81"/>
        <v>3000</v>
      </c>
      <c r="Z142" s="75">
        <f t="shared" si="81"/>
        <v>3000</v>
      </c>
      <c r="AA142" s="75">
        <f t="shared" si="81"/>
        <v>8000</v>
      </c>
      <c r="AB142" s="75">
        <f t="shared" si="81"/>
        <v>0</v>
      </c>
      <c r="AC142" s="75">
        <f t="shared" si="81"/>
        <v>30000</v>
      </c>
      <c r="AD142" s="75">
        <f t="shared" si="81"/>
        <v>10000</v>
      </c>
      <c r="AE142" s="75">
        <f t="shared" si="81"/>
        <v>0</v>
      </c>
      <c r="AF142" s="75">
        <f t="shared" si="82"/>
        <v>0</v>
      </c>
      <c r="AG142" s="75">
        <f t="shared" si="82"/>
        <v>10000</v>
      </c>
      <c r="AH142" s="75">
        <f t="shared" si="82"/>
        <v>4997.09</v>
      </c>
      <c r="AI142" s="75">
        <f t="shared" si="82"/>
        <v>10000</v>
      </c>
      <c r="AJ142" s="75">
        <f t="shared" si="82"/>
        <v>0</v>
      </c>
      <c r="AK142" s="75">
        <f t="shared" si="82"/>
        <v>10000</v>
      </c>
      <c r="AL142" s="75">
        <f t="shared" si="82"/>
        <v>10000</v>
      </c>
      <c r="AM142" s="234">
        <f t="shared" si="82"/>
        <v>10000</v>
      </c>
    </row>
    <row r="143" spans="1:39">
      <c r="A143" s="135"/>
      <c r="B143" s="136"/>
      <c r="C143" s="133"/>
      <c r="D143" s="133"/>
      <c r="E143" s="133"/>
      <c r="F143" s="133"/>
      <c r="G143" s="133"/>
      <c r="H143" s="133"/>
      <c r="I143" s="134">
        <v>38</v>
      </c>
      <c r="J143" s="92" t="s">
        <v>160</v>
      </c>
      <c r="K143" s="75">
        <f t="shared" si="81"/>
        <v>0</v>
      </c>
      <c r="L143" s="75">
        <f t="shared" si="81"/>
        <v>3000</v>
      </c>
      <c r="M143" s="75">
        <f t="shared" si="81"/>
        <v>3000</v>
      </c>
      <c r="N143" s="75">
        <f t="shared" si="81"/>
        <v>3000</v>
      </c>
      <c r="O143" s="75">
        <f t="shared" si="81"/>
        <v>3000</v>
      </c>
      <c r="P143" s="75">
        <f t="shared" si="81"/>
        <v>3000</v>
      </c>
      <c r="Q143" s="75">
        <f t="shared" si="81"/>
        <v>3000</v>
      </c>
      <c r="R143" s="75">
        <f t="shared" si="81"/>
        <v>0</v>
      </c>
      <c r="S143" s="75">
        <f t="shared" si="81"/>
        <v>3000</v>
      </c>
      <c r="T143" s="75">
        <f t="shared" si="81"/>
        <v>0</v>
      </c>
      <c r="U143" s="75">
        <f t="shared" si="81"/>
        <v>0</v>
      </c>
      <c r="V143" s="75">
        <f t="shared" si="81"/>
        <v>100</v>
      </c>
      <c r="W143" s="75">
        <f t="shared" si="81"/>
        <v>3000</v>
      </c>
      <c r="X143" s="75">
        <f t="shared" si="81"/>
        <v>3000</v>
      </c>
      <c r="Y143" s="75">
        <f t="shared" si="81"/>
        <v>3000</v>
      </c>
      <c r="Z143" s="75">
        <f t="shared" si="81"/>
        <v>3000</v>
      </c>
      <c r="AA143" s="75">
        <f t="shared" si="81"/>
        <v>8000</v>
      </c>
      <c r="AB143" s="75">
        <f t="shared" si="81"/>
        <v>0</v>
      </c>
      <c r="AC143" s="75">
        <f t="shared" si="81"/>
        <v>30000</v>
      </c>
      <c r="AD143" s="75">
        <f t="shared" si="81"/>
        <v>10000</v>
      </c>
      <c r="AE143" s="75">
        <f t="shared" si="81"/>
        <v>0</v>
      </c>
      <c r="AF143" s="75">
        <f t="shared" si="82"/>
        <v>0</v>
      </c>
      <c r="AG143" s="75">
        <f t="shared" si="82"/>
        <v>10000</v>
      </c>
      <c r="AH143" s="75">
        <f t="shared" si="82"/>
        <v>4997.09</v>
      </c>
      <c r="AI143" s="75">
        <f t="shared" si="82"/>
        <v>10000</v>
      </c>
      <c r="AJ143" s="75">
        <f t="shared" si="82"/>
        <v>0</v>
      </c>
      <c r="AK143" s="75">
        <f t="shared" si="82"/>
        <v>10000</v>
      </c>
      <c r="AL143" s="71">
        <v>10000</v>
      </c>
      <c r="AM143" s="262">
        <v>10000</v>
      </c>
    </row>
    <row r="144" spans="1:39">
      <c r="A144" s="81"/>
      <c r="B144" s="127" t="s">
        <v>85</v>
      </c>
      <c r="C144" s="78"/>
      <c r="D144" s="78"/>
      <c r="E144" s="78"/>
      <c r="F144" s="78"/>
      <c r="G144" s="78"/>
      <c r="H144" s="78"/>
      <c r="I144" s="73">
        <v>381</v>
      </c>
      <c r="J144" s="74" t="s">
        <v>137</v>
      </c>
      <c r="K144" s="59">
        <f t="shared" si="81"/>
        <v>0</v>
      </c>
      <c r="L144" s="59">
        <f t="shared" si="81"/>
        <v>3000</v>
      </c>
      <c r="M144" s="59">
        <f t="shared" si="81"/>
        <v>3000</v>
      </c>
      <c r="N144" s="59">
        <f t="shared" si="81"/>
        <v>3000</v>
      </c>
      <c r="O144" s="59">
        <f t="shared" si="81"/>
        <v>3000</v>
      </c>
      <c r="P144" s="59">
        <f>SUM(P145)</f>
        <v>3000</v>
      </c>
      <c r="Q144" s="59">
        <f>SUM(Q145)</f>
        <v>3000</v>
      </c>
      <c r="R144" s="59">
        <f>SUM(R145)</f>
        <v>0</v>
      </c>
      <c r="S144" s="59">
        <f>SUM(S145)</f>
        <v>3000</v>
      </c>
      <c r="T144" s="59">
        <f>SUM(T145)</f>
        <v>0</v>
      </c>
      <c r="U144" s="59">
        <f t="shared" si="81"/>
        <v>0</v>
      </c>
      <c r="V144" s="59">
        <f t="shared" si="81"/>
        <v>100</v>
      </c>
      <c r="W144" s="59">
        <f t="shared" si="81"/>
        <v>3000</v>
      </c>
      <c r="X144" s="59">
        <f t="shared" si="81"/>
        <v>3000</v>
      </c>
      <c r="Y144" s="59">
        <f t="shared" si="81"/>
        <v>3000</v>
      </c>
      <c r="Z144" s="59">
        <f t="shared" si="81"/>
        <v>3000</v>
      </c>
      <c r="AA144" s="59">
        <f t="shared" si="81"/>
        <v>8000</v>
      </c>
      <c r="AB144" s="59">
        <f t="shared" si="81"/>
        <v>0</v>
      </c>
      <c r="AC144" s="59">
        <f t="shared" si="81"/>
        <v>30000</v>
      </c>
      <c r="AD144" s="59">
        <f t="shared" si="81"/>
        <v>10000</v>
      </c>
      <c r="AE144" s="59">
        <f t="shared" si="81"/>
        <v>0</v>
      </c>
      <c r="AF144" s="59">
        <f t="shared" si="82"/>
        <v>0</v>
      </c>
      <c r="AG144" s="59">
        <f t="shared" si="82"/>
        <v>10000</v>
      </c>
      <c r="AH144" s="59">
        <f t="shared" si="82"/>
        <v>4997.09</v>
      </c>
      <c r="AI144" s="59">
        <f t="shared" si="82"/>
        <v>10000</v>
      </c>
      <c r="AJ144" s="59">
        <f t="shared" si="82"/>
        <v>0</v>
      </c>
      <c r="AK144" s="59">
        <f t="shared" si="82"/>
        <v>10000</v>
      </c>
      <c r="AL144" s="71"/>
      <c r="AM144" s="262"/>
    </row>
    <row r="145" spans="1:39" hidden="1">
      <c r="A145" s="81"/>
      <c r="B145" s="127"/>
      <c r="C145" s="78"/>
      <c r="D145" s="78"/>
      <c r="E145" s="78"/>
      <c r="F145" s="78"/>
      <c r="G145" s="78"/>
      <c r="H145" s="78"/>
      <c r="I145" s="73">
        <v>38111</v>
      </c>
      <c r="J145" s="74" t="s">
        <v>176</v>
      </c>
      <c r="K145" s="59">
        <v>0</v>
      </c>
      <c r="L145" s="59">
        <v>3000</v>
      </c>
      <c r="M145" s="59">
        <v>3000</v>
      </c>
      <c r="N145" s="59">
        <v>3000</v>
      </c>
      <c r="O145" s="59">
        <v>3000</v>
      </c>
      <c r="P145" s="59">
        <v>3000</v>
      </c>
      <c r="Q145" s="59">
        <v>3000</v>
      </c>
      <c r="R145" s="59"/>
      <c r="S145" s="59">
        <v>3000</v>
      </c>
      <c r="T145" s="59"/>
      <c r="U145" s="59"/>
      <c r="V145" s="72">
        <f t="shared" si="50"/>
        <v>100</v>
      </c>
      <c r="W145" s="58">
        <v>3000</v>
      </c>
      <c r="X145" s="71">
        <v>3000</v>
      </c>
      <c r="Y145" s="71">
        <v>3000</v>
      </c>
      <c r="Z145" s="71">
        <v>3000</v>
      </c>
      <c r="AA145" s="71">
        <v>8000</v>
      </c>
      <c r="AB145" s="71"/>
      <c r="AC145" s="71">
        <v>30000</v>
      </c>
      <c r="AD145" s="71">
        <v>10000</v>
      </c>
      <c r="AE145" s="71"/>
      <c r="AF145" s="71"/>
      <c r="AG145" s="84">
        <v>10000</v>
      </c>
      <c r="AH145" s="71">
        <v>4997.09</v>
      </c>
      <c r="AI145" s="71">
        <v>10000</v>
      </c>
      <c r="AJ145" s="22">
        <v>0</v>
      </c>
      <c r="AK145" s="71">
        <v>10000</v>
      </c>
      <c r="AL145" s="71"/>
      <c r="AM145" s="262"/>
    </row>
    <row r="146" spans="1:39">
      <c r="A146" s="159" t="s">
        <v>178</v>
      </c>
      <c r="B146" s="196"/>
      <c r="C146" s="195"/>
      <c r="D146" s="195"/>
      <c r="E146" s="195"/>
      <c r="F146" s="195"/>
      <c r="G146" s="195"/>
      <c r="H146" s="195"/>
      <c r="I146" s="151" t="s">
        <v>180</v>
      </c>
      <c r="J146" s="197" t="s">
        <v>239</v>
      </c>
      <c r="K146" s="153">
        <f t="shared" ref="K146:R146" si="83">SUM(K147+K155)</f>
        <v>82578.36</v>
      </c>
      <c r="L146" s="153">
        <f t="shared" si="83"/>
        <v>25000</v>
      </c>
      <c r="M146" s="153">
        <f t="shared" si="83"/>
        <v>25000</v>
      </c>
      <c r="N146" s="153">
        <f t="shared" si="83"/>
        <v>122000</v>
      </c>
      <c r="O146" s="153">
        <f>SUM(O147+O155)</f>
        <v>122000</v>
      </c>
      <c r="P146" s="153">
        <f t="shared" si="83"/>
        <v>129000</v>
      </c>
      <c r="Q146" s="153">
        <f>SUM(Q147+Q155)</f>
        <v>129000</v>
      </c>
      <c r="R146" s="153">
        <f t="shared" si="83"/>
        <v>42556.25</v>
      </c>
      <c r="S146" s="153">
        <f>SUM(S147+S155+S161)</f>
        <v>110000</v>
      </c>
      <c r="T146" s="153">
        <f>SUM(T147+T155+T161)</f>
        <v>51240.19</v>
      </c>
      <c r="U146" s="153">
        <f t="shared" ref="U146:X146" si="84">SUM(U147+U155+U161)</f>
        <v>0</v>
      </c>
      <c r="V146" s="153">
        <f t="shared" si="84"/>
        <v>161.39076284379865</v>
      </c>
      <c r="W146" s="153">
        <f t="shared" si="84"/>
        <v>160000</v>
      </c>
      <c r="X146" s="153">
        <f t="shared" si="84"/>
        <v>191000</v>
      </c>
      <c r="Y146" s="153">
        <f>SUM(Y147+Y155+Y161)</f>
        <v>199500</v>
      </c>
      <c r="Z146" s="153">
        <f>SUM(Z147+Z155+Z161)</f>
        <v>199500</v>
      </c>
      <c r="AA146" s="153">
        <f>SUM(AA147+AA155+AA161)</f>
        <v>220000</v>
      </c>
      <c r="AB146" s="153">
        <f t="shared" ref="AB146" si="85">SUM(AB147+AB155+AB161)</f>
        <v>110744.73</v>
      </c>
      <c r="AC146" s="153">
        <f>SUM(AC147+AC155+AC161)</f>
        <v>220000</v>
      </c>
      <c r="AD146" s="153">
        <f>SUM(AD147+AD155+AD161)</f>
        <v>208000</v>
      </c>
      <c r="AE146" s="153">
        <f t="shared" ref="AE146:AM146" si="86">SUM(AE147+AE155+AE161)</f>
        <v>0</v>
      </c>
      <c r="AF146" s="153">
        <f t="shared" si="86"/>
        <v>0</v>
      </c>
      <c r="AG146" s="153">
        <f t="shared" si="86"/>
        <v>224000</v>
      </c>
      <c r="AH146" s="153">
        <f t="shared" si="86"/>
        <v>135922.87</v>
      </c>
      <c r="AI146" s="153">
        <f t="shared" si="86"/>
        <v>223000</v>
      </c>
      <c r="AJ146" s="153">
        <f t="shared" si="86"/>
        <v>64888.979999999996</v>
      </c>
      <c r="AK146" s="153">
        <f t="shared" si="86"/>
        <v>223000</v>
      </c>
      <c r="AL146" s="153">
        <f t="shared" si="86"/>
        <v>227000</v>
      </c>
      <c r="AM146" s="231">
        <f t="shared" si="86"/>
        <v>227000</v>
      </c>
    </row>
    <row r="147" spans="1:39">
      <c r="A147" s="154" t="s">
        <v>179</v>
      </c>
      <c r="B147" s="161"/>
      <c r="C147" s="150"/>
      <c r="D147" s="150"/>
      <c r="E147" s="150"/>
      <c r="F147" s="150"/>
      <c r="G147" s="150"/>
      <c r="H147" s="150"/>
      <c r="I147" s="162" t="s">
        <v>29</v>
      </c>
      <c r="J147" s="163" t="s">
        <v>240</v>
      </c>
      <c r="K147" s="164">
        <f t="shared" ref="K147:AE151" si="87">SUM(K148)</f>
        <v>8000</v>
      </c>
      <c r="L147" s="164">
        <f t="shared" si="87"/>
        <v>10000</v>
      </c>
      <c r="M147" s="164">
        <f t="shared" si="87"/>
        <v>10000</v>
      </c>
      <c r="N147" s="164">
        <f t="shared" si="87"/>
        <v>82000</v>
      </c>
      <c r="O147" s="164">
        <f t="shared" si="87"/>
        <v>82000</v>
      </c>
      <c r="P147" s="164">
        <f t="shared" si="87"/>
        <v>82000</v>
      </c>
      <c r="Q147" s="164">
        <f t="shared" si="87"/>
        <v>82000</v>
      </c>
      <c r="R147" s="164">
        <f t="shared" si="87"/>
        <v>37145.75</v>
      </c>
      <c r="S147" s="164">
        <f t="shared" si="87"/>
        <v>80000</v>
      </c>
      <c r="T147" s="164">
        <f t="shared" si="87"/>
        <v>29334.9</v>
      </c>
      <c r="U147" s="164">
        <f t="shared" si="87"/>
        <v>0</v>
      </c>
      <c r="V147" s="164">
        <f t="shared" si="87"/>
        <v>97.560975609756099</v>
      </c>
      <c r="W147" s="164">
        <f t="shared" si="87"/>
        <v>100000</v>
      </c>
      <c r="X147" s="164">
        <f t="shared" si="87"/>
        <v>100000</v>
      </c>
      <c r="Y147" s="164">
        <f>SUM(Y148)</f>
        <v>100000</v>
      </c>
      <c r="Z147" s="164">
        <f>SUM(Z148)</f>
        <v>100000</v>
      </c>
      <c r="AA147" s="164">
        <f t="shared" si="87"/>
        <v>116000</v>
      </c>
      <c r="AB147" s="164">
        <f t="shared" si="87"/>
        <v>63895.98</v>
      </c>
      <c r="AC147" s="164">
        <f t="shared" si="87"/>
        <v>116000</v>
      </c>
      <c r="AD147" s="164">
        <f t="shared" si="87"/>
        <v>116000</v>
      </c>
      <c r="AE147" s="164">
        <f t="shared" si="87"/>
        <v>0</v>
      </c>
      <c r="AF147" s="164">
        <f t="shared" ref="AF147:AM150" si="88">SUM(AF148)</f>
        <v>0</v>
      </c>
      <c r="AG147" s="164">
        <f t="shared" si="88"/>
        <v>116000</v>
      </c>
      <c r="AH147" s="164">
        <f t="shared" si="88"/>
        <v>80602.94</v>
      </c>
      <c r="AI147" s="164">
        <f t="shared" si="88"/>
        <v>116000</v>
      </c>
      <c r="AJ147" s="164">
        <f t="shared" si="88"/>
        <v>51267.74</v>
      </c>
      <c r="AK147" s="164">
        <f t="shared" si="88"/>
        <v>116000</v>
      </c>
      <c r="AL147" s="164">
        <f t="shared" si="88"/>
        <v>120000</v>
      </c>
      <c r="AM147" s="233">
        <f t="shared" si="88"/>
        <v>120000</v>
      </c>
    </row>
    <row r="148" spans="1:39">
      <c r="A148" s="154"/>
      <c r="B148" s="161"/>
      <c r="C148" s="150"/>
      <c r="D148" s="150"/>
      <c r="E148" s="150"/>
      <c r="F148" s="150"/>
      <c r="G148" s="150"/>
      <c r="H148" s="150"/>
      <c r="I148" s="162" t="s">
        <v>251</v>
      </c>
      <c r="J148" s="163"/>
      <c r="K148" s="164">
        <f t="shared" si="87"/>
        <v>8000</v>
      </c>
      <c r="L148" s="164">
        <f t="shared" si="87"/>
        <v>10000</v>
      </c>
      <c r="M148" s="164">
        <f t="shared" si="87"/>
        <v>10000</v>
      </c>
      <c r="N148" s="164">
        <f t="shared" si="87"/>
        <v>82000</v>
      </c>
      <c r="O148" s="164">
        <f t="shared" si="87"/>
        <v>82000</v>
      </c>
      <c r="P148" s="164">
        <f t="shared" si="87"/>
        <v>82000</v>
      </c>
      <c r="Q148" s="164">
        <f t="shared" si="87"/>
        <v>82000</v>
      </c>
      <c r="R148" s="164">
        <f t="shared" si="87"/>
        <v>37145.75</v>
      </c>
      <c r="S148" s="164">
        <f t="shared" si="87"/>
        <v>80000</v>
      </c>
      <c r="T148" s="164">
        <f t="shared" si="87"/>
        <v>29334.9</v>
      </c>
      <c r="U148" s="164">
        <f t="shared" si="87"/>
        <v>0</v>
      </c>
      <c r="V148" s="164">
        <f t="shared" si="87"/>
        <v>97.560975609756099</v>
      </c>
      <c r="W148" s="164">
        <f t="shared" si="87"/>
        <v>100000</v>
      </c>
      <c r="X148" s="164">
        <f t="shared" si="87"/>
        <v>100000</v>
      </c>
      <c r="Y148" s="164">
        <f t="shared" si="87"/>
        <v>100000</v>
      </c>
      <c r="Z148" s="164">
        <f t="shared" si="87"/>
        <v>100000</v>
      </c>
      <c r="AA148" s="164">
        <f>SUM(AA149)</f>
        <v>116000</v>
      </c>
      <c r="AB148" s="164">
        <f t="shared" si="87"/>
        <v>63895.98</v>
      </c>
      <c r="AC148" s="164">
        <f>SUM(AC149)</f>
        <v>116000</v>
      </c>
      <c r="AD148" s="164">
        <f>SUM(AD149)</f>
        <v>116000</v>
      </c>
      <c r="AE148" s="164">
        <f t="shared" si="87"/>
        <v>0</v>
      </c>
      <c r="AF148" s="164">
        <f t="shared" si="88"/>
        <v>0</v>
      </c>
      <c r="AG148" s="164">
        <f t="shared" si="88"/>
        <v>116000</v>
      </c>
      <c r="AH148" s="164">
        <f t="shared" si="88"/>
        <v>80602.94</v>
      </c>
      <c r="AI148" s="164">
        <f t="shared" si="88"/>
        <v>116000</v>
      </c>
      <c r="AJ148" s="164">
        <f>SUM(AJ149)</f>
        <v>51267.74</v>
      </c>
      <c r="AK148" s="164">
        <f t="shared" si="88"/>
        <v>116000</v>
      </c>
      <c r="AL148" s="164">
        <f t="shared" si="88"/>
        <v>120000</v>
      </c>
      <c r="AM148" s="233">
        <f t="shared" si="88"/>
        <v>120000</v>
      </c>
    </row>
    <row r="149" spans="1:39">
      <c r="A149" s="132"/>
      <c r="B149" s="136"/>
      <c r="C149" s="133"/>
      <c r="D149" s="133"/>
      <c r="E149" s="133"/>
      <c r="F149" s="133"/>
      <c r="G149" s="133"/>
      <c r="H149" s="133"/>
      <c r="I149" s="134">
        <v>3</v>
      </c>
      <c r="J149" s="92" t="s">
        <v>9</v>
      </c>
      <c r="K149" s="75">
        <f>SUM(K150)</f>
        <v>8000</v>
      </c>
      <c r="L149" s="75">
        <f>SUM(L150)</f>
        <v>10000</v>
      </c>
      <c r="M149" s="75">
        <f>SUM(M150)</f>
        <v>10000</v>
      </c>
      <c r="N149" s="75">
        <f>SUM(N150)</f>
        <v>82000</v>
      </c>
      <c r="O149" s="75">
        <f>SUM(O150)</f>
        <v>82000</v>
      </c>
      <c r="P149" s="75">
        <f t="shared" si="87"/>
        <v>82000</v>
      </c>
      <c r="Q149" s="75">
        <f t="shared" si="87"/>
        <v>82000</v>
      </c>
      <c r="R149" s="75">
        <f t="shared" si="87"/>
        <v>37145.75</v>
      </c>
      <c r="S149" s="75">
        <f t="shared" si="87"/>
        <v>80000</v>
      </c>
      <c r="T149" s="75">
        <f t="shared" si="87"/>
        <v>29334.9</v>
      </c>
      <c r="U149" s="75">
        <f t="shared" si="87"/>
        <v>0</v>
      </c>
      <c r="V149" s="75">
        <f t="shared" si="87"/>
        <v>97.560975609756099</v>
      </c>
      <c r="W149" s="75">
        <f t="shared" si="87"/>
        <v>100000</v>
      </c>
      <c r="X149" s="75">
        <f t="shared" si="87"/>
        <v>100000</v>
      </c>
      <c r="Y149" s="75">
        <f t="shared" si="87"/>
        <v>100000</v>
      </c>
      <c r="Z149" s="75">
        <f t="shared" si="87"/>
        <v>100000</v>
      </c>
      <c r="AA149" s="75">
        <f>SUM(AA150)</f>
        <v>116000</v>
      </c>
      <c r="AB149" s="75">
        <f t="shared" si="87"/>
        <v>63895.98</v>
      </c>
      <c r="AC149" s="75">
        <f>SUM(AC150)</f>
        <v>116000</v>
      </c>
      <c r="AD149" s="75">
        <f>SUM(AD150)</f>
        <v>116000</v>
      </c>
      <c r="AE149" s="75">
        <f t="shared" si="87"/>
        <v>0</v>
      </c>
      <c r="AF149" s="75">
        <f t="shared" si="88"/>
        <v>0</v>
      </c>
      <c r="AG149" s="75">
        <f t="shared" si="88"/>
        <v>116000</v>
      </c>
      <c r="AH149" s="75">
        <f t="shared" si="88"/>
        <v>80602.94</v>
      </c>
      <c r="AI149" s="75">
        <f t="shared" si="88"/>
        <v>116000</v>
      </c>
      <c r="AJ149" s="75">
        <f t="shared" si="88"/>
        <v>51267.74</v>
      </c>
      <c r="AK149" s="75">
        <f t="shared" si="88"/>
        <v>116000</v>
      </c>
      <c r="AL149" s="75">
        <f t="shared" si="88"/>
        <v>120000</v>
      </c>
      <c r="AM149" s="234">
        <f t="shared" si="88"/>
        <v>120000</v>
      </c>
    </row>
    <row r="150" spans="1:39">
      <c r="A150" s="135"/>
      <c r="B150" s="136"/>
      <c r="C150" s="133"/>
      <c r="D150" s="133"/>
      <c r="E150" s="133"/>
      <c r="F150" s="133"/>
      <c r="G150" s="133"/>
      <c r="H150" s="133"/>
      <c r="I150" s="134">
        <v>38</v>
      </c>
      <c r="J150" s="92" t="s">
        <v>20</v>
      </c>
      <c r="K150" s="75">
        <f t="shared" si="87"/>
        <v>8000</v>
      </c>
      <c r="L150" s="75">
        <f t="shared" si="87"/>
        <v>10000</v>
      </c>
      <c r="M150" s="75">
        <f t="shared" si="87"/>
        <v>10000</v>
      </c>
      <c r="N150" s="75">
        <f t="shared" si="87"/>
        <v>82000</v>
      </c>
      <c r="O150" s="75">
        <f t="shared" si="87"/>
        <v>82000</v>
      </c>
      <c r="P150" s="75">
        <f t="shared" si="87"/>
        <v>82000</v>
      </c>
      <c r="Q150" s="75">
        <f t="shared" si="87"/>
        <v>82000</v>
      </c>
      <c r="R150" s="75">
        <f t="shared" si="87"/>
        <v>37145.75</v>
      </c>
      <c r="S150" s="75">
        <f t="shared" si="87"/>
        <v>80000</v>
      </c>
      <c r="T150" s="75">
        <f t="shared" si="87"/>
        <v>29334.9</v>
      </c>
      <c r="U150" s="75">
        <f t="shared" si="87"/>
        <v>0</v>
      </c>
      <c r="V150" s="75">
        <f t="shared" si="87"/>
        <v>97.560975609756099</v>
      </c>
      <c r="W150" s="75">
        <f t="shared" si="87"/>
        <v>100000</v>
      </c>
      <c r="X150" s="75">
        <f t="shared" si="87"/>
        <v>100000</v>
      </c>
      <c r="Y150" s="75">
        <v>100000</v>
      </c>
      <c r="Z150" s="75">
        <v>100000</v>
      </c>
      <c r="AA150" s="75">
        <f t="shared" si="87"/>
        <v>116000</v>
      </c>
      <c r="AB150" s="75">
        <f t="shared" si="87"/>
        <v>63895.98</v>
      </c>
      <c r="AC150" s="75">
        <f t="shared" si="87"/>
        <v>116000</v>
      </c>
      <c r="AD150" s="75">
        <f t="shared" si="87"/>
        <v>116000</v>
      </c>
      <c r="AE150" s="75">
        <f t="shared" si="87"/>
        <v>0</v>
      </c>
      <c r="AF150" s="75">
        <f t="shared" si="88"/>
        <v>0</v>
      </c>
      <c r="AG150" s="75">
        <f t="shared" si="88"/>
        <v>116000</v>
      </c>
      <c r="AH150" s="75">
        <f t="shared" si="88"/>
        <v>80602.94</v>
      </c>
      <c r="AI150" s="75">
        <f>SUM(AI151)</f>
        <v>116000</v>
      </c>
      <c r="AJ150" s="75">
        <f>SUM(AJ151)</f>
        <v>51267.74</v>
      </c>
      <c r="AK150" s="75">
        <f>SUM(AK151)</f>
        <v>116000</v>
      </c>
      <c r="AL150" s="71">
        <v>120000</v>
      </c>
      <c r="AM150" s="262">
        <v>120000</v>
      </c>
    </row>
    <row r="151" spans="1:39">
      <c r="A151" s="81"/>
      <c r="B151" s="127" t="s">
        <v>85</v>
      </c>
      <c r="C151" s="78"/>
      <c r="D151" s="78"/>
      <c r="E151" s="78"/>
      <c r="F151" s="78"/>
      <c r="G151" s="78"/>
      <c r="H151" s="78"/>
      <c r="I151" s="73">
        <v>381</v>
      </c>
      <c r="J151" s="74" t="s">
        <v>137</v>
      </c>
      <c r="K151" s="59">
        <f t="shared" si="87"/>
        <v>8000</v>
      </c>
      <c r="L151" s="59">
        <f t="shared" si="87"/>
        <v>10000</v>
      </c>
      <c r="M151" s="59">
        <f t="shared" si="87"/>
        <v>10000</v>
      </c>
      <c r="N151" s="59">
        <f t="shared" si="87"/>
        <v>82000</v>
      </c>
      <c r="O151" s="59">
        <f t="shared" si="87"/>
        <v>82000</v>
      </c>
      <c r="P151" s="59">
        <f t="shared" si="87"/>
        <v>82000</v>
      </c>
      <c r="Q151" s="59">
        <f t="shared" si="87"/>
        <v>82000</v>
      </c>
      <c r="R151" s="59">
        <f t="shared" si="87"/>
        <v>37145.75</v>
      </c>
      <c r="S151" s="59">
        <f t="shared" si="87"/>
        <v>80000</v>
      </c>
      <c r="T151" s="59">
        <f t="shared" si="87"/>
        <v>29334.9</v>
      </c>
      <c r="U151" s="59">
        <f t="shared" si="87"/>
        <v>0</v>
      </c>
      <c r="V151" s="59">
        <f t="shared" si="87"/>
        <v>97.560975609756099</v>
      </c>
      <c r="W151" s="59">
        <f t="shared" si="87"/>
        <v>100000</v>
      </c>
      <c r="X151" s="59">
        <f t="shared" si="87"/>
        <v>100000</v>
      </c>
      <c r="Y151" s="59">
        <v>100000</v>
      </c>
      <c r="Z151" s="59">
        <v>100000</v>
      </c>
      <c r="AA151" s="59">
        <f>SUM(AA152:AA154)</f>
        <v>116000</v>
      </c>
      <c r="AB151" s="59">
        <f t="shared" ref="AB151" si="89">SUM(AB152:AB154)</f>
        <v>63895.98</v>
      </c>
      <c r="AC151" s="59">
        <f>SUM(AC152:AC154)</f>
        <v>116000</v>
      </c>
      <c r="AD151" s="59">
        <f>SUM(AD152:AD154)</f>
        <v>116000</v>
      </c>
      <c r="AE151" s="59">
        <f t="shared" ref="AE151:AK151" si="90">SUM(AE152:AE154)</f>
        <v>0</v>
      </c>
      <c r="AF151" s="59">
        <f t="shared" si="90"/>
        <v>0</v>
      </c>
      <c r="AG151" s="59">
        <f t="shared" si="90"/>
        <v>116000</v>
      </c>
      <c r="AH151" s="59">
        <f t="shared" si="90"/>
        <v>80602.94</v>
      </c>
      <c r="AI151" s="59">
        <f t="shared" si="90"/>
        <v>116000</v>
      </c>
      <c r="AJ151" s="59">
        <f t="shared" si="90"/>
        <v>51267.74</v>
      </c>
      <c r="AK151" s="59">
        <f t="shared" si="90"/>
        <v>116000</v>
      </c>
      <c r="AL151" s="71"/>
      <c r="AM151" s="262"/>
    </row>
    <row r="152" spans="1:39" hidden="1">
      <c r="A152" s="81"/>
      <c r="B152" s="127"/>
      <c r="C152" s="78"/>
      <c r="D152" s="78"/>
      <c r="E152" s="78"/>
      <c r="F152" s="78"/>
      <c r="G152" s="78"/>
      <c r="H152" s="78"/>
      <c r="I152" s="73">
        <v>38113</v>
      </c>
      <c r="J152" s="74" t="s">
        <v>241</v>
      </c>
      <c r="K152" s="59">
        <v>8000</v>
      </c>
      <c r="L152" s="59">
        <v>10000</v>
      </c>
      <c r="M152" s="59">
        <v>10000</v>
      </c>
      <c r="N152" s="59">
        <v>82000</v>
      </c>
      <c r="O152" s="59">
        <v>82000</v>
      </c>
      <c r="P152" s="59">
        <v>82000</v>
      </c>
      <c r="Q152" s="59">
        <v>82000</v>
      </c>
      <c r="R152" s="59">
        <v>37145.75</v>
      </c>
      <c r="S152" s="58">
        <v>80000</v>
      </c>
      <c r="T152" s="59">
        <v>29334.9</v>
      </c>
      <c r="U152" s="59"/>
      <c r="V152" s="72">
        <f t="shared" si="50"/>
        <v>97.560975609756099</v>
      </c>
      <c r="W152" s="58">
        <v>100000</v>
      </c>
      <c r="X152" s="71">
        <v>100000</v>
      </c>
      <c r="Y152" s="71">
        <v>100000</v>
      </c>
      <c r="Z152" s="71">
        <v>100000</v>
      </c>
      <c r="AA152" s="71">
        <v>96000</v>
      </c>
      <c r="AB152" s="71">
        <v>31947.99</v>
      </c>
      <c r="AC152" s="71">
        <v>96000</v>
      </c>
      <c r="AD152" s="71">
        <v>92000</v>
      </c>
      <c r="AE152" s="71"/>
      <c r="AF152" s="71"/>
      <c r="AG152" s="84">
        <f>SUM(AD152+AE152-AF152)</f>
        <v>92000</v>
      </c>
      <c r="AH152" s="71">
        <v>80602.94</v>
      </c>
      <c r="AI152" s="71">
        <v>97000</v>
      </c>
      <c r="AJ152" s="22">
        <v>45465.24</v>
      </c>
      <c r="AK152" s="71">
        <v>97000</v>
      </c>
      <c r="AL152" s="71"/>
      <c r="AM152" s="262"/>
    </row>
    <row r="153" spans="1:39" hidden="1">
      <c r="A153" s="81"/>
      <c r="B153" s="127"/>
      <c r="C153" s="78"/>
      <c r="D153" s="78"/>
      <c r="E153" s="78"/>
      <c r="F153" s="78"/>
      <c r="G153" s="78"/>
      <c r="H153" s="78"/>
      <c r="I153" s="73">
        <v>38113</v>
      </c>
      <c r="J153" s="74" t="s">
        <v>458</v>
      </c>
      <c r="K153" s="59"/>
      <c r="L153" s="59"/>
      <c r="M153" s="59"/>
      <c r="N153" s="59"/>
      <c r="O153" s="59"/>
      <c r="P153" s="59"/>
      <c r="Q153" s="59"/>
      <c r="R153" s="59"/>
      <c r="S153" s="58"/>
      <c r="T153" s="59"/>
      <c r="U153" s="59"/>
      <c r="V153" s="72"/>
      <c r="W153" s="58"/>
      <c r="X153" s="71"/>
      <c r="Y153" s="71"/>
      <c r="Z153" s="71"/>
      <c r="AA153" s="71"/>
      <c r="AB153" s="71"/>
      <c r="AC153" s="71"/>
      <c r="AD153" s="71">
        <v>4000</v>
      </c>
      <c r="AE153" s="71"/>
      <c r="AF153" s="71"/>
      <c r="AG153" s="84">
        <f t="shared" ref="AG153:AG154" si="91">SUM(AD153+AE153-AF153)</f>
        <v>4000</v>
      </c>
      <c r="AH153" s="71"/>
      <c r="AI153" s="71">
        <v>4000</v>
      </c>
      <c r="AJ153" s="22">
        <v>0</v>
      </c>
      <c r="AK153" s="71">
        <v>4000</v>
      </c>
      <c r="AL153" s="71"/>
      <c r="AM153" s="262"/>
    </row>
    <row r="154" spans="1:39" hidden="1">
      <c r="A154" s="81"/>
      <c r="B154" s="127"/>
      <c r="C154" s="78"/>
      <c r="D154" s="78"/>
      <c r="E154" s="78"/>
      <c r="F154" s="78"/>
      <c r="G154" s="78"/>
      <c r="H154" s="78"/>
      <c r="I154" s="73">
        <v>38113</v>
      </c>
      <c r="J154" s="74" t="s">
        <v>368</v>
      </c>
      <c r="K154" s="59">
        <v>8000</v>
      </c>
      <c r="L154" s="59">
        <v>10000</v>
      </c>
      <c r="M154" s="59">
        <v>10000</v>
      </c>
      <c r="N154" s="59">
        <v>82000</v>
      </c>
      <c r="O154" s="59">
        <v>82000</v>
      </c>
      <c r="P154" s="59">
        <v>82000</v>
      </c>
      <c r="Q154" s="59">
        <v>82000</v>
      </c>
      <c r="R154" s="59">
        <v>37145.75</v>
      </c>
      <c r="S154" s="58">
        <v>80000</v>
      </c>
      <c r="T154" s="59">
        <v>29334.9</v>
      </c>
      <c r="U154" s="59"/>
      <c r="V154" s="72">
        <f t="shared" ref="V154" si="92">S154/P154*100</f>
        <v>97.560975609756099</v>
      </c>
      <c r="W154" s="58">
        <v>100000</v>
      </c>
      <c r="X154" s="71">
        <v>100000</v>
      </c>
      <c r="Y154" s="71"/>
      <c r="Z154" s="71"/>
      <c r="AA154" s="71">
        <v>20000</v>
      </c>
      <c r="AB154" s="71">
        <v>31947.99</v>
      </c>
      <c r="AC154" s="71">
        <v>20000</v>
      </c>
      <c r="AD154" s="71">
        <v>20000</v>
      </c>
      <c r="AE154" s="71"/>
      <c r="AF154" s="71"/>
      <c r="AG154" s="84">
        <f t="shared" si="91"/>
        <v>20000</v>
      </c>
      <c r="AH154" s="71"/>
      <c r="AI154" s="71">
        <v>15000</v>
      </c>
      <c r="AJ154" s="22">
        <v>5802.5</v>
      </c>
      <c r="AK154" s="71">
        <v>15000</v>
      </c>
      <c r="AL154" s="71"/>
      <c r="AM154" s="262"/>
    </row>
    <row r="155" spans="1:39">
      <c r="A155" s="154" t="s">
        <v>181</v>
      </c>
      <c r="B155" s="161"/>
      <c r="C155" s="150"/>
      <c r="D155" s="150"/>
      <c r="E155" s="150"/>
      <c r="F155" s="150"/>
      <c r="G155" s="150"/>
      <c r="H155" s="150"/>
      <c r="I155" s="162" t="s">
        <v>29</v>
      </c>
      <c r="J155" s="163" t="s">
        <v>182</v>
      </c>
      <c r="K155" s="164">
        <f t="shared" ref="K155:AE159" si="93">SUM(K156)</f>
        <v>74578.36</v>
      </c>
      <c r="L155" s="164">
        <f t="shared" si="93"/>
        <v>15000</v>
      </c>
      <c r="M155" s="164">
        <f t="shared" si="93"/>
        <v>15000</v>
      </c>
      <c r="N155" s="164">
        <f t="shared" si="93"/>
        <v>40000</v>
      </c>
      <c r="O155" s="164">
        <f t="shared" si="93"/>
        <v>40000</v>
      </c>
      <c r="P155" s="164">
        <f t="shared" si="93"/>
        <v>47000</v>
      </c>
      <c r="Q155" s="164">
        <f t="shared" si="93"/>
        <v>47000</v>
      </c>
      <c r="R155" s="164">
        <f t="shared" si="93"/>
        <v>5410.5</v>
      </c>
      <c r="S155" s="164">
        <f t="shared" si="93"/>
        <v>30000</v>
      </c>
      <c r="T155" s="164">
        <f t="shared" si="93"/>
        <v>8352</v>
      </c>
      <c r="U155" s="164">
        <f t="shared" si="93"/>
        <v>0</v>
      </c>
      <c r="V155" s="164">
        <f t="shared" si="93"/>
        <v>63.829787234042556</v>
      </c>
      <c r="W155" s="164">
        <f t="shared" si="93"/>
        <v>30000</v>
      </c>
      <c r="X155" s="164">
        <f t="shared" si="93"/>
        <v>15000</v>
      </c>
      <c r="Y155" s="164">
        <f t="shared" si="93"/>
        <v>30000</v>
      </c>
      <c r="Z155" s="164">
        <f t="shared" si="93"/>
        <v>30000</v>
      </c>
      <c r="AA155" s="164">
        <f t="shared" si="93"/>
        <v>35000</v>
      </c>
      <c r="AB155" s="164">
        <f t="shared" si="93"/>
        <v>6735.11</v>
      </c>
      <c r="AC155" s="164">
        <f t="shared" si="93"/>
        <v>35000</v>
      </c>
      <c r="AD155" s="164">
        <f t="shared" si="93"/>
        <v>35000</v>
      </c>
      <c r="AE155" s="164">
        <f t="shared" si="93"/>
        <v>0</v>
      </c>
      <c r="AF155" s="164">
        <f t="shared" ref="AF155:AM159" si="94">SUM(AF156)</f>
        <v>0</v>
      </c>
      <c r="AG155" s="164">
        <f t="shared" si="94"/>
        <v>35000</v>
      </c>
      <c r="AH155" s="164">
        <f t="shared" si="94"/>
        <v>6097.03</v>
      </c>
      <c r="AI155" s="164">
        <f t="shared" si="94"/>
        <v>35000</v>
      </c>
      <c r="AJ155" s="164">
        <f t="shared" si="94"/>
        <v>5570.24</v>
      </c>
      <c r="AK155" s="164">
        <f t="shared" si="94"/>
        <v>35000</v>
      </c>
      <c r="AL155" s="164">
        <f t="shared" si="94"/>
        <v>35000</v>
      </c>
      <c r="AM155" s="233">
        <f t="shared" si="94"/>
        <v>35000</v>
      </c>
    </row>
    <row r="156" spans="1:39">
      <c r="A156" s="154"/>
      <c r="B156" s="161"/>
      <c r="C156" s="150"/>
      <c r="D156" s="150"/>
      <c r="E156" s="150"/>
      <c r="F156" s="150"/>
      <c r="G156" s="150"/>
      <c r="H156" s="150"/>
      <c r="I156" s="162" t="s">
        <v>183</v>
      </c>
      <c r="J156" s="163"/>
      <c r="K156" s="164">
        <f t="shared" si="93"/>
        <v>74578.36</v>
      </c>
      <c r="L156" s="164">
        <f t="shared" si="93"/>
        <v>15000</v>
      </c>
      <c r="M156" s="164">
        <f t="shared" si="93"/>
        <v>15000</v>
      </c>
      <c r="N156" s="164">
        <f t="shared" si="93"/>
        <v>40000</v>
      </c>
      <c r="O156" s="164">
        <f t="shared" si="93"/>
        <v>40000</v>
      </c>
      <c r="P156" s="164">
        <f t="shared" si="93"/>
        <v>47000</v>
      </c>
      <c r="Q156" s="164">
        <f t="shared" si="93"/>
        <v>47000</v>
      </c>
      <c r="R156" s="164">
        <f t="shared" si="93"/>
        <v>5410.5</v>
      </c>
      <c r="S156" s="164">
        <f t="shared" si="93"/>
        <v>30000</v>
      </c>
      <c r="T156" s="164">
        <f t="shared" si="93"/>
        <v>8352</v>
      </c>
      <c r="U156" s="164">
        <f t="shared" si="93"/>
        <v>0</v>
      </c>
      <c r="V156" s="164">
        <f t="shared" si="93"/>
        <v>63.829787234042556</v>
      </c>
      <c r="W156" s="164">
        <f t="shared" si="93"/>
        <v>30000</v>
      </c>
      <c r="X156" s="164">
        <f t="shared" si="93"/>
        <v>15000</v>
      </c>
      <c r="Y156" s="164">
        <f t="shared" si="93"/>
        <v>30000</v>
      </c>
      <c r="Z156" s="164">
        <f t="shared" si="93"/>
        <v>30000</v>
      </c>
      <c r="AA156" s="164">
        <f t="shared" si="93"/>
        <v>35000</v>
      </c>
      <c r="AB156" s="164">
        <f t="shared" si="93"/>
        <v>6735.11</v>
      </c>
      <c r="AC156" s="164">
        <f t="shared" si="93"/>
        <v>35000</v>
      </c>
      <c r="AD156" s="164">
        <f t="shared" si="93"/>
        <v>35000</v>
      </c>
      <c r="AE156" s="164">
        <f t="shared" si="93"/>
        <v>0</v>
      </c>
      <c r="AF156" s="164">
        <f t="shared" si="94"/>
        <v>0</v>
      </c>
      <c r="AG156" s="164">
        <f t="shared" ref="AG156:AM157" si="95">SUM(AG157)</f>
        <v>35000</v>
      </c>
      <c r="AH156" s="164">
        <f t="shared" si="95"/>
        <v>6097.03</v>
      </c>
      <c r="AI156" s="164">
        <f t="shared" si="95"/>
        <v>35000</v>
      </c>
      <c r="AJ156" s="164">
        <f t="shared" si="95"/>
        <v>5570.24</v>
      </c>
      <c r="AK156" s="164">
        <f t="shared" si="95"/>
        <v>35000</v>
      </c>
      <c r="AL156" s="164">
        <f t="shared" si="95"/>
        <v>35000</v>
      </c>
      <c r="AM156" s="233">
        <f t="shared" si="95"/>
        <v>35000</v>
      </c>
    </row>
    <row r="157" spans="1:39">
      <c r="A157" s="132"/>
      <c r="B157" s="136"/>
      <c r="C157" s="133"/>
      <c r="D157" s="133"/>
      <c r="E157" s="133"/>
      <c r="F157" s="133"/>
      <c r="G157" s="133"/>
      <c r="H157" s="133"/>
      <c r="I157" s="134">
        <v>3</v>
      </c>
      <c r="J157" s="92" t="s">
        <v>9</v>
      </c>
      <c r="K157" s="75">
        <f t="shared" si="93"/>
        <v>74578.36</v>
      </c>
      <c r="L157" s="75">
        <f t="shared" si="93"/>
        <v>15000</v>
      </c>
      <c r="M157" s="75">
        <f t="shared" si="93"/>
        <v>15000</v>
      </c>
      <c r="N157" s="75">
        <f t="shared" si="93"/>
        <v>40000</v>
      </c>
      <c r="O157" s="75">
        <f t="shared" si="93"/>
        <v>40000</v>
      </c>
      <c r="P157" s="75">
        <f t="shared" si="93"/>
        <v>47000</v>
      </c>
      <c r="Q157" s="75">
        <f t="shared" si="93"/>
        <v>47000</v>
      </c>
      <c r="R157" s="75">
        <f t="shared" si="93"/>
        <v>5410.5</v>
      </c>
      <c r="S157" s="75">
        <f t="shared" si="93"/>
        <v>30000</v>
      </c>
      <c r="T157" s="75">
        <f t="shared" si="93"/>
        <v>8352</v>
      </c>
      <c r="U157" s="75">
        <f t="shared" si="93"/>
        <v>0</v>
      </c>
      <c r="V157" s="75">
        <f t="shared" si="93"/>
        <v>63.829787234042556</v>
      </c>
      <c r="W157" s="75">
        <f t="shared" si="93"/>
        <v>30000</v>
      </c>
      <c r="X157" s="75">
        <f t="shared" si="93"/>
        <v>15000</v>
      </c>
      <c r="Y157" s="75">
        <f t="shared" si="93"/>
        <v>30000</v>
      </c>
      <c r="Z157" s="75">
        <f t="shared" si="93"/>
        <v>30000</v>
      </c>
      <c r="AA157" s="75">
        <f t="shared" si="93"/>
        <v>35000</v>
      </c>
      <c r="AB157" s="75">
        <f t="shared" si="93"/>
        <v>6735.11</v>
      </c>
      <c r="AC157" s="75">
        <f t="shared" si="93"/>
        <v>35000</v>
      </c>
      <c r="AD157" s="75">
        <f t="shared" si="93"/>
        <v>35000</v>
      </c>
      <c r="AE157" s="75">
        <f t="shared" si="93"/>
        <v>0</v>
      </c>
      <c r="AF157" s="75">
        <f t="shared" si="94"/>
        <v>0</v>
      </c>
      <c r="AG157" s="75">
        <f t="shared" si="95"/>
        <v>35000</v>
      </c>
      <c r="AH157" s="75">
        <f t="shared" si="95"/>
        <v>6097.03</v>
      </c>
      <c r="AI157" s="75">
        <f t="shared" si="95"/>
        <v>35000</v>
      </c>
      <c r="AJ157" s="75">
        <f t="shared" si="95"/>
        <v>5570.24</v>
      </c>
      <c r="AK157" s="75">
        <f t="shared" si="95"/>
        <v>35000</v>
      </c>
      <c r="AL157" s="75">
        <f t="shared" si="95"/>
        <v>35000</v>
      </c>
      <c r="AM157" s="234">
        <f t="shared" si="95"/>
        <v>35000</v>
      </c>
    </row>
    <row r="158" spans="1:39">
      <c r="A158" s="135"/>
      <c r="B158" s="136"/>
      <c r="C158" s="133"/>
      <c r="D158" s="133"/>
      <c r="E158" s="133"/>
      <c r="F158" s="133"/>
      <c r="G158" s="133"/>
      <c r="H158" s="133"/>
      <c r="I158" s="134">
        <v>37</v>
      </c>
      <c r="J158" s="92" t="s">
        <v>79</v>
      </c>
      <c r="K158" s="75">
        <f t="shared" si="93"/>
        <v>74578.36</v>
      </c>
      <c r="L158" s="75">
        <f t="shared" si="93"/>
        <v>15000</v>
      </c>
      <c r="M158" s="75">
        <f t="shared" si="93"/>
        <v>15000</v>
      </c>
      <c r="N158" s="75">
        <f t="shared" si="93"/>
        <v>40000</v>
      </c>
      <c r="O158" s="75">
        <f t="shared" si="93"/>
        <v>40000</v>
      </c>
      <c r="P158" s="75">
        <f t="shared" si="93"/>
        <v>47000</v>
      </c>
      <c r="Q158" s="75">
        <f t="shared" si="93"/>
        <v>47000</v>
      </c>
      <c r="R158" s="75">
        <f t="shared" si="93"/>
        <v>5410.5</v>
      </c>
      <c r="S158" s="75">
        <f t="shared" si="93"/>
        <v>30000</v>
      </c>
      <c r="T158" s="75">
        <f t="shared" si="93"/>
        <v>8352</v>
      </c>
      <c r="U158" s="75">
        <f t="shared" si="93"/>
        <v>0</v>
      </c>
      <c r="V158" s="75">
        <f t="shared" si="93"/>
        <v>63.829787234042556</v>
      </c>
      <c r="W158" s="75">
        <f t="shared" si="93"/>
        <v>30000</v>
      </c>
      <c r="X158" s="75">
        <f t="shared" si="93"/>
        <v>15000</v>
      </c>
      <c r="Y158" s="75">
        <f t="shared" si="93"/>
        <v>30000</v>
      </c>
      <c r="Z158" s="75">
        <f t="shared" si="93"/>
        <v>30000</v>
      </c>
      <c r="AA158" s="75">
        <f t="shared" si="93"/>
        <v>35000</v>
      </c>
      <c r="AB158" s="75">
        <f t="shared" si="93"/>
        <v>6735.11</v>
      </c>
      <c r="AC158" s="75">
        <f t="shared" si="93"/>
        <v>35000</v>
      </c>
      <c r="AD158" s="75">
        <f t="shared" si="93"/>
        <v>35000</v>
      </c>
      <c r="AE158" s="75">
        <f t="shared" si="93"/>
        <v>0</v>
      </c>
      <c r="AF158" s="75">
        <f t="shared" si="94"/>
        <v>0</v>
      </c>
      <c r="AG158" s="75">
        <f t="shared" si="94"/>
        <v>35000</v>
      </c>
      <c r="AH158" s="75">
        <f t="shared" si="94"/>
        <v>6097.03</v>
      </c>
      <c r="AI158" s="75">
        <f>SUM(AI159)</f>
        <v>35000</v>
      </c>
      <c r="AJ158" s="75">
        <f>SUM(AJ159)</f>
        <v>5570.24</v>
      </c>
      <c r="AK158" s="75">
        <f>SUM(AK159)</f>
        <v>35000</v>
      </c>
      <c r="AL158" s="71">
        <v>35000</v>
      </c>
      <c r="AM158" s="262">
        <v>35000</v>
      </c>
    </row>
    <row r="159" spans="1:39">
      <c r="A159" s="81"/>
      <c r="B159" s="127" t="s">
        <v>85</v>
      </c>
      <c r="C159" s="78"/>
      <c r="D159" s="78"/>
      <c r="E159" s="78"/>
      <c r="F159" s="78"/>
      <c r="G159" s="78"/>
      <c r="H159" s="78"/>
      <c r="I159" s="73">
        <v>372</v>
      </c>
      <c r="J159" s="74" t="s">
        <v>184</v>
      </c>
      <c r="K159" s="59">
        <f t="shared" si="93"/>
        <v>74578.36</v>
      </c>
      <c r="L159" s="59">
        <f t="shared" si="93"/>
        <v>15000</v>
      </c>
      <c r="M159" s="59">
        <f t="shared" si="93"/>
        <v>15000</v>
      </c>
      <c r="N159" s="59">
        <f t="shared" si="93"/>
        <v>40000</v>
      </c>
      <c r="O159" s="59">
        <f t="shared" si="93"/>
        <v>40000</v>
      </c>
      <c r="P159" s="59">
        <f t="shared" si="93"/>
        <v>47000</v>
      </c>
      <c r="Q159" s="59">
        <f t="shared" si="93"/>
        <v>47000</v>
      </c>
      <c r="R159" s="59">
        <f t="shared" si="93"/>
        <v>5410.5</v>
      </c>
      <c r="S159" s="59">
        <f t="shared" si="93"/>
        <v>30000</v>
      </c>
      <c r="T159" s="59">
        <f t="shared" si="93"/>
        <v>8352</v>
      </c>
      <c r="U159" s="59">
        <f t="shared" si="93"/>
        <v>0</v>
      </c>
      <c r="V159" s="59">
        <f t="shared" si="93"/>
        <v>63.829787234042556</v>
      </c>
      <c r="W159" s="59">
        <f t="shared" si="93"/>
        <v>30000</v>
      </c>
      <c r="X159" s="59">
        <f t="shared" si="93"/>
        <v>15000</v>
      </c>
      <c r="Y159" s="59">
        <f t="shared" si="93"/>
        <v>30000</v>
      </c>
      <c r="Z159" s="59">
        <f t="shared" si="93"/>
        <v>30000</v>
      </c>
      <c r="AA159" s="59">
        <f t="shared" si="93"/>
        <v>35000</v>
      </c>
      <c r="AB159" s="59">
        <f t="shared" si="93"/>
        <v>6735.11</v>
      </c>
      <c r="AC159" s="59">
        <f t="shared" si="93"/>
        <v>35000</v>
      </c>
      <c r="AD159" s="59">
        <f t="shared" si="93"/>
        <v>35000</v>
      </c>
      <c r="AE159" s="59">
        <f t="shared" si="93"/>
        <v>0</v>
      </c>
      <c r="AF159" s="59">
        <f t="shared" si="94"/>
        <v>0</v>
      </c>
      <c r="AG159" s="59">
        <f t="shared" si="94"/>
        <v>35000</v>
      </c>
      <c r="AH159" s="59">
        <f t="shared" si="94"/>
        <v>6097.03</v>
      </c>
      <c r="AI159" s="59">
        <f t="shared" si="94"/>
        <v>35000</v>
      </c>
      <c r="AJ159" s="59">
        <f t="shared" si="94"/>
        <v>5570.24</v>
      </c>
      <c r="AK159" s="59">
        <f t="shared" si="94"/>
        <v>35000</v>
      </c>
      <c r="AL159" s="71"/>
      <c r="AM159" s="262"/>
    </row>
    <row r="160" spans="1:39" hidden="1">
      <c r="A160" s="81"/>
      <c r="B160" s="127"/>
      <c r="C160" s="78"/>
      <c r="D160" s="78"/>
      <c r="E160" s="78"/>
      <c r="F160" s="78"/>
      <c r="G160" s="78"/>
      <c r="H160" s="78"/>
      <c r="I160" s="73">
        <v>37221</v>
      </c>
      <c r="J160" s="74" t="s">
        <v>103</v>
      </c>
      <c r="K160" s="59">
        <v>74578.36</v>
      </c>
      <c r="L160" s="59">
        <v>15000</v>
      </c>
      <c r="M160" s="59">
        <v>15000</v>
      </c>
      <c r="N160" s="59">
        <v>40000</v>
      </c>
      <c r="O160" s="59">
        <v>40000</v>
      </c>
      <c r="P160" s="59">
        <v>47000</v>
      </c>
      <c r="Q160" s="59">
        <v>47000</v>
      </c>
      <c r="R160" s="59">
        <v>5410.5</v>
      </c>
      <c r="S160" s="58">
        <v>30000</v>
      </c>
      <c r="T160" s="59">
        <v>8352</v>
      </c>
      <c r="U160" s="59"/>
      <c r="V160" s="72">
        <f t="shared" ref="V160:V247" si="96">S160/P160*100</f>
        <v>63.829787234042556</v>
      </c>
      <c r="W160" s="58">
        <v>30000</v>
      </c>
      <c r="X160" s="71">
        <v>15000</v>
      </c>
      <c r="Y160" s="71">
        <v>30000</v>
      </c>
      <c r="Z160" s="71">
        <v>30000</v>
      </c>
      <c r="AA160" s="71">
        <v>35000</v>
      </c>
      <c r="AB160" s="71">
        <v>6735.11</v>
      </c>
      <c r="AC160" s="71">
        <v>35000</v>
      </c>
      <c r="AD160" s="71">
        <v>35000</v>
      </c>
      <c r="AE160" s="71"/>
      <c r="AF160" s="71"/>
      <c r="AG160" s="84">
        <f t="shared" si="80"/>
        <v>35000</v>
      </c>
      <c r="AH160" s="71">
        <v>6097.03</v>
      </c>
      <c r="AI160" s="71">
        <v>35000</v>
      </c>
      <c r="AJ160" s="22">
        <v>5570.24</v>
      </c>
      <c r="AK160" s="71">
        <v>35000</v>
      </c>
      <c r="AL160" s="71"/>
      <c r="AM160" s="262"/>
    </row>
    <row r="161" spans="1:39">
      <c r="A161" s="154" t="s">
        <v>179</v>
      </c>
      <c r="B161" s="161"/>
      <c r="C161" s="150"/>
      <c r="D161" s="150"/>
      <c r="E161" s="150"/>
      <c r="F161" s="150"/>
      <c r="G161" s="150"/>
      <c r="H161" s="150"/>
      <c r="I161" s="162" t="s">
        <v>29</v>
      </c>
      <c r="J161" s="163" t="s">
        <v>292</v>
      </c>
      <c r="K161" s="164">
        <f t="shared" ref="K161:AE164" si="97">SUM(K162)</f>
        <v>8000</v>
      </c>
      <c r="L161" s="164">
        <f t="shared" si="97"/>
        <v>10000</v>
      </c>
      <c r="M161" s="164">
        <f t="shared" si="97"/>
        <v>10000</v>
      </c>
      <c r="N161" s="164">
        <f t="shared" si="97"/>
        <v>82000</v>
      </c>
      <c r="O161" s="164">
        <f t="shared" si="97"/>
        <v>82000</v>
      </c>
      <c r="P161" s="164">
        <f t="shared" si="97"/>
        <v>82000</v>
      </c>
      <c r="Q161" s="164">
        <f t="shared" si="97"/>
        <v>82000</v>
      </c>
      <c r="R161" s="164">
        <f t="shared" si="97"/>
        <v>37145.75</v>
      </c>
      <c r="S161" s="164">
        <f t="shared" si="97"/>
        <v>0</v>
      </c>
      <c r="T161" s="164">
        <f t="shared" si="97"/>
        <v>13553.29</v>
      </c>
      <c r="U161" s="164">
        <f t="shared" si="97"/>
        <v>0</v>
      </c>
      <c r="V161" s="164">
        <f t="shared" si="97"/>
        <v>0</v>
      </c>
      <c r="W161" s="164">
        <f t="shared" si="97"/>
        <v>30000</v>
      </c>
      <c r="X161" s="164">
        <f t="shared" si="97"/>
        <v>76000</v>
      </c>
      <c r="Y161" s="164">
        <f t="shared" si="97"/>
        <v>69500</v>
      </c>
      <c r="Z161" s="164">
        <f t="shared" si="97"/>
        <v>69500</v>
      </c>
      <c r="AA161" s="164">
        <f t="shared" si="97"/>
        <v>69000</v>
      </c>
      <c r="AB161" s="164">
        <f t="shared" si="97"/>
        <v>40113.64</v>
      </c>
      <c r="AC161" s="164">
        <f t="shared" si="97"/>
        <v>69000</v>
      </c>
      <c r="AD161" s="164">
        <f t="shared" si="97"/>
        <v>57000</v>
      </c>
      <c r="AE161" s="164">
        <f t="shared" si="97"/>
        <v>0</v>
      </c>
      <c r="AF161" s="164">
        <f t="shared" ref="AF161:AM162" si="98">SUM(AF162)</f>
        <v>0</v>
      </c>
      <c r="AG161" s="164">
        <f t="shared" si="98"/>
        <v>73000</v>
      </c>
      <c r="AH161" s="164">
        <f t="shared" si="98"/>
        <v>49222.9</v>
      </c>
      <c r="AI161" s="164">
        <f t="shared" si="98"/>
        <v>72000</v>
      </c>
      <c r="AJ161" s="164">
        <f t="shared" si="98"/>
        <v>8051</v>
      </c>
      <c r="AK161" s="164">
        <f t="shared" si="98"/>
        <v>72000</v>
      </c>
      <c r="AL161" s="164">
        <f t="shared" si="98"/>
        <v>72000</v>
      </c>
      <c r="AM161" s="233">
        <f t="shared" si="98"/>
        <v>72000</v>
      </c>
    </row>
    <row r="162" spans="1:39">
      <c r="A162" s="154"/>
      <c r="B162" s="161"/>
      <c r="C162" s="150"/>
      <c r="D162" s="150"/>
      <c r="E162" s="150"/>
      <c r="F162" s="150"/>
      <c r="G162" s="150"/>
      <c r="H162" s="150"/>
      <c r="I162" s="162" t="s">
        <v>296</v>
      </c>
      <c r="J162" s="163"/>
      <c r="K162" s="164">
        <f t="shared" si="97"/>
        <v>8000</v>
      </c>
      <c r="L162" s="164">
        <f t="shared" si="97"/>
        <v>10000</v>
      </c>
      <c r="M162" s="164">
        <f t="shared" si="97"/>
        <v>10000</v>
      </c>
      <c r="N162" s="164">
        <f t="shared" si="97"/>
        <v>82000</v>
      </c>
      <c r="O162" s="164">
        <f t="shared" si="97"/>
        <v>82000</v>
      </c>
      <c r="P162" s="164">
        <f t="shared" si="97"/>
        <v>82000</v>
      </c>
      <c r="Q162" s="164">
        <f t="shared" si="97"/>
        <v>82000</v>
      </c>
      <c r="R162" s="164">
        <f t="shared" si="97"/>
        <v>37145.75</v>
      </c>
      <c r="S162" s="164">
        <f t="shared" si="97"/>
        <v>0</v>
      </c>
      <c r="T162" s="164">
        <f t="shared" si="97"/>
        <v>13553.29</v>
      </c>
      <c r="U162" s="164">
        <f t="shared" si="97"/>
        <v>0</v>
      </c>
      <c r="V162" s="164">
        <f t="shared" si="97"/>
        <v>0</v>
      </c>
      <c r="W162" s="164">
        <f>SUM(W163)</f>
        <v>30000</v>
      </c>
      <c r="X162" s="164">
        <f t="shared" si="97"/>
        <v>76000</v>
      </c>
      <c r="Y162" s="164">
        <f t="shared" si="97"/>
        <v>69500</v>
      </c>
      <c r="Z162" s="164">
        <f t="shared" si="97"/>
        <v>69500</v>
      </c>
      <c r="AA162" s="164">
        <f t="shared" si="97"/>
        <v>69000</v>
      </c>
      <c r="AB162" s="164">
        <f t="shared" si="97"/>
        <v>40113.64</v>
      </c>
      <c r="AC162" s="164">
        <f t="shared" si="97"/>
        <v>69000</v>
      </c>
      <c r="AD162" s="164">
        <f t="shared" si="97"/>
        <v>57000</v>
      </c>
      <c r="AE162" s="164">
        <f t="shared" si="97"/>
        <v>0</v>
      </c>
      <c r="AF162" s="164">
        <f t="shared" si="98"/>
        <v>0</v>
      </c>
      <c r="AG162" s="164">
        <f t="shared" si="98"/>
        <v>73000</v>
      </c>
      <c r="AH162" s="164">
        <f t="shared" si="98"/>
        <v>49222.9</v>
      </c>
      <c r="AI162" s="164">
        <f t="shared" si="98"/>
        <v>72000</v>
      </c>
      <c r="AJ162" s="164">
        <f t="shared" si="98"/>
        <v>8051</v>
      </c>
      <c r="AK162" s="164">
        <f t="shared" si="98"/>
        <v>72000</v>
      </c>
      <c r="AL162" s="164">
        <f t="shared" si="98"/>
        <v>72000</v>
      </c>
      <c r="AM162" s="233">
        <f t="shared" si="98"/>
        <v>72000</v>
      </c>
    </row>
    <row r="163" spans="1:39">
      <c r="A163" s="132"/>
      <c r="B163" s="136"/>
      <c r="C163" s="133"/>
      <c r="D163" s="133"/>
      <c r="E163" s="133"/>
      <c r="F163" s="133"/>
      <c r="G163" s="133"/>
      <c r="H163" s="133"/>
      <c r="I163" s="134">
        <v>3</v>
      </c>
      <c r="J163" s="92" t="s">
        <v>9</v>
      </c>
      <c r="K163" s="75">
        <f>SUM(K164)</f>
        <v>8000</v>
      </c>
      <c r="L163" s="75">
        <f>SUM(L164)</f>
        <v>10000</v>
      </c>
      <c r="M163" s="75">
        <f>SUM(M164)</f>
        <v>10000</v>
      </c>
      <c r="N163" s="75">
        <f>SUM(N164)</f>
        <v>82000</v>
      </c>
      <c r="O163" s="75">
        <f>SUM(O164)</f>
        <v>82000</v>
      </c>
      <c r="P163" s="75">
        <f t="shared" si="97"/>
        <v>82000</v>
      </c>
      <c r="Q163" s="75">
        <f t="shared" si="97"/>
        <v>82000</v>
      </c>
      <c r="R163" s="75">
        <f t="shared" si="97"/>
        <v>37145.75</v>
      </c>
      <c r="S163" s="75">
        <f t="shared" si="97"/>
        <v>0</v>
      </c>
      <c r="T163" s="75">
        <f t="shared" si="97"/>
        <v>13553.29</v>
      </c>
      <c r="U163" s="75">
        <f t="shared" si="97"/>
        <v>0</v>
      </c>
      <c r="V163" s="75">
        <f t="shared" si="97"/>
        <v>0</v>
      </c>
      <c r="W163" s="75">
        <f t="shared" si="97"/>
        <v>30000</v>
      </c>
      <c r="X163" s="75">
        <f t="shared" ref="X163:AM163" si="99">SUM(X164+X168)</f>
        <v>76000</v>
      </c>
      <c r="Y163" s="75">
        <f t="shared" si="99"/>
        <v>69500</v>
      </c>
      <c r="Z163" s="75">
        <f t="shared" si="99"/>
        <v>69500</v>
      </c>
      <c r="AA163" s="75">
        <f t="shared" si="99"/>
        <v>69000</v>
      </c>
      <c r="AB163" s="75">
        <f t="shared" si="99"/>
        <v>40113.64</v>
      </c>
      <c r="AC163" s="75">
        <f t="shared" si="99"/>
        <v>69000</v>
      </c>
      <c r="AD163" s="75">
        <f t="shared" si="99"/>
        <v>57000</v>
      </c>
      <c r="AE163" s="75">
        <f t="shared" si="99"/>
        <v>0</v>
      </c>
      <c r="AF163" s="75">
        <f t="shared" si="99"/>
        <v>0</v>
      </c>
      <c r="AG163" s="75">
        <f t="shared" si="99"/>
        <v>73000</v>
      </c>
      <c r="AH163" s="75">
        <f t="shared" si="99"/>
        <v>49222.9</v>
      </c>
      <c r="AI163" s="75">
        <f t="shared" si="99"/>
        <v>72000</v>
      </c>
      <c r="AJ163" s="75">
        <f t="shared" si="99"/>
        <v>8051</v>
      </c>
      <c r="AK163" s="75">
        <f t="shared" si="99"/>
        <v>72000</v>
      </c>
      <c r="AL163" s="75">
        <f t="shared" si="99"/>
        <v>72000</v>
      </c>
      <c r="AM163" s="234">
        <f t="shared" si="99"/>
        <v>72000</v>
      </c>
    </row>
    <row r="164" spans="1:39">
      <c r="A164" s="135"/>
      <c r="B164" s="136"/>
      <c r="C164" s="133"/>
      <c r="D164" s="133"/>
      <c r="E164" s="133"/>
      <c r="F164" s="133"/>
      <c r="G164" s="133"/>
      <c r="H164" s="133"/>
      <c r="I164" s="134">
        <v>36</v>
      </c>
      <c r="J164" s="92" t="s">
        <v>20</v>
      </c>
      <c r="K164" s="75">
        <f t="shared" si="97"/>
        <v>8000</v>
      </c>
      <c r="L164" s="75">
        <f t="shared" si="97"/>
        <v>10000</v>
      </c>
      <c r="M164" s="75">
        <f t="shared" si="97"/>
        <v>10000</v>
      </c>
      <c r="N164" s="75">
        <f t="shared" si="97"/>
        <v>82000</v>
      </c>
      <c r="O164" s="75">
        <f t="shared" si="97"/>
        <v>82000</v>
      </c>
      <c r="P164" s="75">
        <f t="shared" si="97"/>
        <v>82000</v>
      </c>
      <c r="Q164" s="75">
        <f t="shared" si="97"/>
        <v>82000</v>
      </c>
      <c r="R164" s="75">
        <f t="shared" si="97"/>
        <v>37145.75</v>
      </c>
      <c r="S164" s="75">
        <f t="shared" si="97"/>
        <v>0</v>
      </c>
      <c r="T164" s="75">
        <f t="shared" si="97"/>
        <v>13553.29</v>
      </c>
      <c r="U164" s="75">
        <f t="shared" si="97"/>
        <v>0</v>
      </c>
      <c r="V164" s="75">
        <f t="shared" si="97"/>
        <v>0</v>
      </c>
      <c r="W164" s="75">
        <f t="shared" si="97"/>
        <v>30000</v>
      </c>
      <c r="X164" s="75">
        <f t="shared" si="97"/>
        <v>46000</v>
      </c>
      <c r="Y164" s="75">
        <f t="shared" si="97"/>
        <v>34000</v>
      </c>
      <c r="Z164" s="75">
        <f t="shared" si="97"/>
        <v>49000</v>
      </c>
      <c r="AA164" s="75">
        <f t="shared" si="97"/>
        <v>48000</v>
      </c>
      <c r="AB164" s="75">
        <f t="shared" si="97"/>
        <v>40113.64</v>
      </c>
      <c r="AC164" s="75">
        <f t="shared" si="97"/>
        <v>48000</v>
      </c>
      <c r="AD164" s="75">
        <f t="shared" si="97"/>
        <v>36000</v>
      </c>
      <c r="AE164" s="75">
        <f t="shared" si="97"/>
        <v>0</v>
      </c>
      <c r="AF164" s="75">
        <f t="shared" ref="AF164:AK164" si="100">SUM(AF165)</f>
        <v>0</v>
      </c>
      <c r="AG164" s="75">
        <f t="shared" si="100"/>
        <v>36000</v>
      </c>
      <c r="AH164" s="75">
        <f t="shared" si="100"/>
        <v>16754.79</v>
      </c>
      <c r="AI164" s="75">
        <f>SUM(AI165)</f>
        <v>36000</v>
      </c>
      <c r="AJ164" s="75">
        <f t="shared" si="100"/>
        <v>8051</v>
      </c>
      <c r="AK164" s="75">
        <f t="shared" si="100"/>
        <v>36000</v>
      </c>
      <c r="AL164" s="71">
        <v>36000</v>
      </c>
      <c r="AM164" s="262">
        <v>36000</v>
      </c>
    </row>
    <row r="165" spans="1:39">
      <c r="A165" s="81"/>
      <c r="B165" s="127" t="s">
        <v>85</v>
      </c>
      <c r="C165" s="78"/>
      <c r="D165" s="78"/>
      <c r="E165" s="78"/>
      <c r="F165" s="78"/>
      <c r="G165" s="78"/>
      <c r="H165" s="78"/>
      <c r="I165" s="73">
        <v>366</v>
      </c>
      <c r="J165" s="74" t="s">
        <v>137</v>
      </c>
      <c r="K165" s="59">
        <f t="shared" ref="K165:S165" si="101">SUM(K171)</f>
        <v>8000</v>
      </c>
      <c r="L165" s="59">
        <f t="shared" si="101"/>
        <v>10000</v>
      </c>
      <c r="M165" s="59">
        <f t="shared" si="101"/>
        <v>10000</v>
      </c>
      <c r="N165" s="59">
        <f t="shared" si="101"/>
        <v>82000</v>
      </c>
      <c r="O165" s="59">
        <f t="shared" si="101"/>
        <v>82000</v>
      </c>
      <c r="P165" s="59">
        <f t="shared" si="101"/>
        <v>82000</v>
      </c>
      <c r="Q165" s="59">
        <f t="shared" si="101"/>
        <v>82000</v>
      </c>
      <c r="R165" s="59">
        <f t="shared" si="101"/>
        <v>37145.75</v>
      </c>
      <c r="S165" s="59">
        <f t="shared" si="101"/>
        <v>0</v>
      </c>
      <c r="T165" s="59">
        <f>SUM(T166:T171)</f>
        <v>13553.29</v>
      </c>
      <c r="U165" s="59">
        <f t="shared" ref="U165:W165" si="102">SUM(U166:U171)</f>
        <v>0</v>
      </c>
      <c r="V165" s="59">
        <f t="shared" si="102"/>
        <v>0</v>
      </c>
      <c r="W165" s="59">
        <f t="shared" si="102"/>
        <v>30000</v>
      </c>
      <c r="X165" s="59">
        <f t="shared" ref="X165:AK165" si="103">SUM(X166:X167)</f>
        <v>46000</v>
      </c>
      <c r="Y165" s="59">
        <f t="shared" si="103"/>
        <v>34000</v>
      </c>
      <c r="Z165" s="59">
        <f t="shared" si="103"/>
        <v>49000</v>
      </c>
      <c r="AA165" s="59">
        <f t="shared" si="103"/>
        <v>48000</v>
      </c>
      <c r="AB165" s="59">
        <f t="shared" si="103"/>
        <v>40113.64</v>
      </c>
      <c r="AC165" s="59">
        <f t="shared" si="103"/>
        <v>48000</v>
      </c>
      <c r="AD165" s="59">
        <f t="shared" si="103"/>
        <v>36000</v>
      </c>
      <c r="AE165" s="59">
        <f t="shared" si="103"/>
        <v>0</v>
      </c>
      <c r="AF165" s="59">
        <f t="shared" si="103"/>
        <v>0</v>
      </c>
      <c r="AG165" s="59">
        <f t="shared" si="103"/>
        <v>36000</v>
      </c>
      <c r="AH165" s="59">
        <f t="shared" si="103"/>
        <v>16754.79</v>
      </c>
      <c r="AI165" s="59">
        <f t="shared" si="103"/>
        <v>36000</v>
      </c>
      <c r="AJ165" s="59">
        <f t="shared" si="103"/>
        <v>8051</v>
      </c>
      <c r="AK165" s="59">
        <f t="shared" si="103"/>
        <v>36000</v>
      </c>
      <c r="AL165" s="71"/>
      <c r="AM165" s="262"/>
    </row>
    <row r="166" spans="1:39" hidden="1">
      <c r="A166" s="81"/>
      <c r="B166" s="127"/>
      <c r="C166" s="78"/>
      <c r="D166" s="78"/>
      <c r="E166" s="78"/>
      <c r="F166" s="78"/>
      <c r="G166" s="78"/>
      <c r="H166" s="78"/>
      <c r="I166" s="73">
        <v>36611</v>
      </c>
      <c r="J166" s="74" t="s">
        <v>520</v>
      </c>
      <c r="K166" s="59">
        <v>8000</v>
      </c>
      <c r="L166" s="59">
        <v>10000</v>
      </c>
      <c r="M166" s="59">
        <v>10000</v>
      </c>
      <c r="N166" s="59">
        <v>82000</v>
      </c>
      <c r="O166" s="59">
        <v>82000</v>
      </c>
      <c r="P166" s="59">
        <v>82000</v>
      </c>
      <c r="Q166" s="59">
        <v>82000</v>
      </c>
      <c r="R166" s="59">
        <v>37145.75</v>
      </c>
      <c r="S166" s="58"/>
      <c r="T166" s="59">
        <v>13553.29</v>
      </c>
      <c r="U166" s="59"/>
      <c r="V166" s="72">
        <f t="shared" ref="V166" si="104">S166/P166*100</f>
        <v>0</v>
      </c>
      <c r="W166" s="58">
        <v>15000</v>
      </c>
      <c r="X166" s="77">
        <v>16000</v>
      </c>
      <c r="Y166" s="77">
        <v>20000</v>
      </c>
      <c r="Z166" s="77">
        <v>20000</v>
      </c>
      <c r="AA166" s="71">
        <v>20000</v>
      </c>
      <c r="AB166" s="77">
        <v>18888.64</v>
      </c>
      <c r="AC166" s="71">
        <v>20000</v>
      </c>
      <c r="AD166" s="71">
        <v>20000</v>
      </c>
      <c r="AE166" s="71"/>
      <c r="AF166" s="71"/>
      <c r="AG166" s="84">
        <v>20000</v>
      </c>
      <c r="AH166" s="71">
        <v>16754.79</v>
      </c>
      <c r="AI166" s="71">
        <v>20000</v>
      </c>
      <c r="AJ166" s="22">
        <v>7051</v>
      </c>
      <c r="AK166" s="71">
        <v>20000</v>
      </c>
      <c r="AL166" s="71"/>
      <c r="AM166" s="262"/>
    </row>
    <row r="167" spans="1:39" hidden="1">
      <c r="A167" s="81"/>
      <c r="B167" s="127"/>
      <c r="C167" s="78"/>
      <c r="D167" s="78"/>
      <c r="E167" s="78"/>
      <c r="F167" s="78"/>
      <c r="G167" s="78"/>
      <c r="H167" s="78"/>
      <c r="I167" s="73">
        <v>36611</v>
      </c>
      <c r="J167" s="74" t="s">
        <v>333</v>
      </c>
      <c r="K167" s="59"/>
      <c r="L167" s="59"/>
      <c r="M167" s="59"/>
      <c r="N167" s="59"/>
      <c r="O167" s="59"/>
      <c r="P167" s="59"/>
      <c r="Q167" s="59"/>
      <c r="R167" s="59"/>
      <c r="S167" s="58"/>
      <c r="T167" s="59"/>
      <c r="U167" s="59"/>
      <c r="V167" s="72"/>
      <c r="W167" s="58"/>
      <c r="X167" s="77">
        <v>30000</v>
      </c>
      <c r="Y167" s="77">
        <v>14000</v>
      </c>
      <c r="Z167" s="77">
        <v>29000</v>
      </c>
      <c r="AA167" s="71">
        <v>28000</v>
      </c>
      <c r="AB167" s="77">
        <v>21225</v>
      </c>
      <c r="AC167" s="71">
        <v>28000</v>
      </c>
      <c r="AD167" s="71">
        <v>16000</v>
      </c>
      <c r="AE167" s="71"/>
      <c r="AF167" s="71"/>
      <c r="AG167" s="84">
        <f t="shared" ref="AG167" si="105">SUM(AD167+AE167-AF167)</f>
        <v>16000</v>
      </c>
      <c r="AH167" s="71"/>
      <c r="AI167" s="71">
        <v>16000</v>
      </c>
      <c r="AJ167" s="22">
        <v>1000</v>
      </c>
      <c r="AK167" s="71">
        <v>16000</v>
      </c>
      <c r="AL167" s="71"/>
      <c r="AM167" s="262"/>
    </row>
    <row r="168" spans="1:39">
      <c r="A168" s="135"/>
      <c r="B168" s="136"/>
      <c r="C168" s="133"/>
      <c r="D168" s="133"/>
      <c r="E168" s="133"/>
      <c r="F168" s="133"/>
      <c r="G168" s="133"/>
      <c r="H168" s="133"/>
      <c r="I168" s="134">
        <v>37</v>
      </c>
      <c r="J168" s="92" t="s">
        <v>79</v>
      </c>
      <c r="K168" s="75"/>
      <c r="L168" s="75"/>
      <c r="M168" s="75"/>
      <c r="N168" s="75"/>
      <c r="O168" s="75"/>
      <c r="P168" s="75"/>
      <c r="Q168" s="75"/>
      <c r="R168" s="75"/>
      <c r="S168" s="72"/>
      <c r="T168" s="75"/>
      <c r="U168" s="75"/>
      <c r="V168" s="72"/>
      <c r="W168" s="72"/>
      <c r="X168" s="138">
        <f>SUM(X169)</f>
        <v>30000</v>
      </c>
      <c r="Y168" s="138">
        <f t="shared" ref="Y168:Z168" si="106">SUM(Y169)</f>
        <v>35500</v>
      </c>
      <c r="Z168" s="138">
        <f t="shared" si="106"/>
        <v>20500</v>
      </c>
      <c r="AA168" s="138">
        <f>SUM(AA169)</f>
        <v>21000</v>
      </c>
      <c r="AB168" s="138">
        <f t="shared" ref="AB168" si="107">SUM(AB169)</f>
        <v>0</v>
      </c>
      <c r="AC168" s="138">
        <f>SUM(AC169)</f>
        <v>21000</v>
      </c>
      <c r="AD168" s="138">
        <f>SUM(AD169)</f>
        <v>21000</v>
      </c>
      <c r="AE168" s="138">
        <f t="shared" ref="AE168:AH168" si="108">SUM(AE169)</f>
        <v>0</v>
      </c>
      <c r="AF168" s="138">
        <f t="shared" si="108"/>
        <v>0</v>
      </c>
      <c r="AG168" s="138">
        <f t="shared" si="108"/>
        <v>37000</v>
      </c>
      <c r="AH168" s="138">
        <f t="shared" si="108"/>
        <v>32468.11</v>
      </c>
      <c r="AI168" s="138">
        <f>SUM(AI169)</f>
        <v>36000</v>
      </c>
      <c r="AJ168" s="138">
        <f>SUM(AJ169)</f>
        <v>0</v>
      </c>
      <c r="AK168" s="138">
        <f>SUM(AK169)</f>
        <v>36000</v>
      </c>
      <c r="AL168" s="71">
        <v>36000</v>
      </c>
      <c r="AM168" s="262">
        <v>36000</v>
      </c>
    </row>
    <row r="169" spans="1:39">
      <c r="A169" s="81"/>
      <c r="B169" s="127" t="s">
        <v>85</v>
      </c>
      <c r="C169" s="78"/>
      <c r="D169" s="78"/>
      <c r="E169" s="78"/>
      <c r="F169" s="78"/>
      <c r="G169" s="78"/>
      <c r="H169" s="78"/>
      <c r="I169" s="73">
        <v>372</v>
      </c>
      <c r="J169" s="74" t="s">
        <v>184</v>
      </c>
      <c r="K169" s="59"/>
      <c r="L169" s="59"/>
      <c r="M169" s="59"/>
      <c r="N169" s="59"/>
      <c r="O169" s="59"/>
      <c r="P169" s="59"/>
      <c r="Q169" s="59"/>
      <c r="R169" s="59"/>
      <c r="S169" s="58"/>
      <c r="T169" s="59"/>
      <c r="U169" s="59"/>
      <c r="V169" s="72"/>
      <c r="W169" s="58"/>
      <c r="X169" s="77">
        <f>SUM(X170:X171)</f>
        <v>30000</v>
      </c>
      <c r="Y169" s="77">
        <f t="shared" ref="Y169:Z169" si="109">SUM(Y170:Y171)</f>
        <v>35500</v>
      </c>
      <c r="Z169" s="77">
        <f t="shared" si="109"/>
        <v>20500</v>
      </c>
      <c r="AA169" s="77">
        <f>SUM(AA170:AA171)</f>
        <v>21000</v>
      </c>
      <c r="AB169" s="77">
        <f t="shared" ref="AB169" si="110">SUM(AB170:AB171)</f>
        <v>0</v>
      </c>
      <c r="AC169" s="77">
        <f>SUM(AC170:AC171)</f>
        <v>21000</v>
      </c>
      <c r="AD169" s="77">
        <f>SUM(AD170:AD171)</f>
        <v>21000</v>
      </c>
      <c r="AE169" s="77"/>
      <c r="AF169" s="77"/>
      <c r="AG169" s="84">
        <f>SUM(AG170:AG172)</f>
        <v>37000</v>
      </c>
      <c r="AH169" s="84">
        <f t="shared" ref="AH169:AK169" si="111">SUM(AH170:AH172)</f>
        <v>32468.11</v>
      </c>
      <c r="AI169" s="84">
        <f t="shared" si="111"/>
        <v>36000</v>
      </c>
      <c r="AJ169" s="84">
        <f t="shared" si="111"/>
        <v>0</v>
      </c>
      <c r="AK169" s="84">
        <f t="shared" si="111"/>
        <v>36000</v>
      </c>
      <c r="AL169" s="71"/>
      <c r="AM169" s="262"/>
    </row>
    <row r="170" spans="1:39" hidden="1">
      <c r="A170" s="81"/>
      <c r="B170" s="127"/>
      <c r="C170" s="78"/>
      <c r="D170" s="78"/>
      <c r="E170" s="78"/>
      <c r="F170" s="78"/>
      <c r="G170" s="78"/>
      <c r="H170" s="78"/>
      <c r="I170" s="68">
        <v>37221</v>
      </c>
      <c r="J170" s="74" t="s">
        <v>297</v>
      </c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>
        <v>10000</v>
      </c>
      <c r="X170" s="77">
        <v>25000</v>
      </c>
      <c r="Y170" s="77">
        <v>30000</v>
      </c>
      <c r="Z170" s="77">
        <v>15000</v>
      </c>
      <c r="AA170" s="71">
        <v>15000</v>
      </c>
      <c r="AB170" s="77"/>
      <c r="AC170" s="71">
        <v>15000</v>
      </c>
      <c r="AD170" s="71">
        <v>15000</v>
      </c>
      <c r="AE170" s="71"/>
      <c r="AF170" s="71"/>
      <c r="AG170" s="84">
        <f t="shared" ref="AG170:AG172" si="112">SUM(AD170+AE170-AF170)</f>
        <v>15000</v>
      </c>
      <c r="AH170" s="71">
        <v>16468.11</v>
      </c>
      <c r="AI170" s="71">
        <v>14000</v>
      </c>
      <c r="AJ170" s="22">
        <v>0</v>
      </c>
      <c r="AK170" s="71">
        <v>14000</v>
      </c>
      <c r="AL170" s="71"/>
      <c r="AM170" s="262"/>
    </row>
    <row r="171" spans="1:39" hidden="1">
      <c r="A171" s="81"/>
      <c r="B171" s="127"/>
      <c r="C171" s="78"/>
      <c r="D171" s="78"/>
      <c r="E171" s="78"/>
      <c r="F171" s="78"/>
      <c r="G171" s="78"/>
      <c r="H171" s="78"/>
      <c r="I171" s="68">
        <v>37221</v>
      </c>
      <c r="J171" s="74" t="s">
        <v>298</v>
      </c>
      <c r="K171" s="59">
        <v>8000</v>
      </c>
      <c r="L171" s="59">
        <v>10000</v>
      </c>
      <c r="M171" s="59">
        <v>10000</v>
      </c>
      <c r="N171" s="59">
        <v>82000</v>
      </c>
      <c r="O171" s="59">
        <v>82000</v>
      </c>
      <c r="P171" s="59">
        <v>82000</v>
      </c>
      <c r="Q171" s="59">
        <v>82000</v>
      </c>
      <c r="R171" s="59">
        <v>37145.75</v>
      </c>
      <c r="S171" s="58"/>
      <c r="T171" s="59"/>
      <c r="U171" s="59"/>
      <c r="V171" s="72">
        <f t="shared" ref="V171" si="113">S171/P171*100</f>
        <v>0</v>
      </c>
      <c r="W171" s="58">
        <v>5000</v>
      </c>
      <c r="X171" s="71">
        <v>5000</v>
      </c>
      <c r="Y171" s="71">
        <v>5500</v>
      </c>
      <c r="Z171" s="71">
        <v>5500</v>
      </c>
      <c r="AA171" s="71">
        <v>6000</v>
      </c>
      <c r="AB171" s="71"/>
      <c r="AC171" s="71">
        <v>6000</v>
      </c>
      <c r="AD171" s="71">
        <v>6000</v>
      </c>
      <c r="AE171" s="71"/>
      <c r="AF171" s="71"/>
      <c r="AG171" s="84">
        <f t="shared" si="112"/>
        <v>6000</v>
      </c>
      <c r="AH171" s="71">
        <v>0</v>
      </c>
      <c r="AI171" s="71">
        <v>6000</v>
      </c>
      <c r="AJ171" s="22">
        <v>0</v>
      </c>
      <c r="AK171" s="71">
        <v>6000</v>
      </c>
      <c r="AL171" s="71"/>
      <c r="AM171" s="262"/>
    </row>
    <row r="172" spans="1:39" hidden="1">
      <c r="A172" s="81"/>
      <c r="B172" s="127"/>
      <c r="C172" s="78"/>
      <c r="D172" s="78"/>
      <c r="E172" s="78"/>
      <c r="F172" s="78"/>
      <c r="G172" s="78"/>
      <c r="H172" s="78"/>
      <c r="I172" s="68">
        <v>37229</v>
      </c>
      <c r="J172" s="74" t="s">
        <v>454</v>
      </c>
      <c r="K172" s="59"/>
      <c r="L172" s="59"/>
      <c r="M172" s="59"/>
      <c r="N172" s="59"/>
      <c r="O172" s="59"/>
      <c r="P172" s="59"/>
      <c r="Q172" s="59"/>
      <c r="R172" s="59"/>
      <c r="S172" s="58"/>
      <c r="T172" s="59"/>
      <c r="U172" s="59"/>
      <c r="V172" s="72"/>
      <c r="W172" s="58"/>
      <c r="X172" s="77"/>
      <c r="Y172" s="77"/>
      <c r="Z172" s="77"/>
      <c r="AA172" s="71"/>
      <c r="AB172" s="77"/>
      <c r="AC172" s="71"/>
      <c r="AD172" s="71">
        <v>16000</v>
      </c>
      <c r="AE172" s="71"/>
      <c r="AF172" s="71"/>
      <c r="AG172" s="84">
        <f t="shared" si="112"/>
        <v>16000</v>
      </c>
      <c r="AH172" s="71">
        <v>16000</v>
      </c>
      <c r="AI172" s="71">
        <v>16000</v>
      </c>
      <c r="AJ172" s="22">
        <v>0</v>
      </c>
      <c r="AK172" s="71">
        <v>16000</v>
      </c>
      <c r="AL172" s="71"/>
      <c r="AM172" s="262"/>
    </row>
    <row r="173" spans="1:39">
      <c r="A173" s="159" t="s">
        <v>185</v>
      </c>
      <c r="B173" s="196"/>
      <c r="C173" s="195"/>
      <c r="D173" s="195"/>
      <c r="E173" s="195"/>
      <c r="F173" s="195"/>
      <c r="G173" s="195"/>
      <c r="H173" s="195"/>
      <c r="I173" s="151" t="s">
        <v>186</v>
      </c>
      <c r="J173" s="197" t="s">
        <v>187</v>
      </c>
      <c r="K173" s="153" t="e">
        <f>SUM(K174+K192+#REF!)</f>
        <v>#REF!</v>
      </c>
      <c r="L173" s="153" t="e">
        <f>SUM(L174+L192+#REF!)</f>
        <v>#REF!</v>
      </c>
      <c r="M173" s="153" t="e">
        <f>SUM(M174+M192+#REF!)</f>
        <v>#REF!</v>
      </c>
      <c r="N173" s="153">
        <f t="shared" ref="N173:AH173" si="114">SUM(N174+N192+N185)</f>
        <v>295000</v>
      </c>
      <c r="O173" s="153">
        <f t="shared" si="114"/>
        <v>295000</v>
      </c>
      <c r="P173" s="153">
        <f t="shared" si="114"/>
        <v>288000</v>
      </c>
      <c r="Q173" s="153">
        <f t="shared" si="114"/>
        <v>288000</v>
      </c>
      <c r="R173" s="153">
        <f t="shared" si="114"/>
        <v>0</v>
      </c>
      <c r="S173" s="153">
        <f t="shared" si="114"/>
        <v>313000</v>
      </c>
      <c r="T173" s="153">
        <f t="shared" si="114"/>
        <v>0</v>
      </c>
      <c r="U173" s="153">
        <f t="shared" si="114"/>
        <v>0</v>
      </c>
      <c r="V173" s="153" t="e">
        <f t="shared" si="114"/>
        <v>#DIV/0!</v>
      </c>
      <c r="W173" s="153">
        <f t="shared" si="114"/>
        <v>515000</v>
      </c>
      <c r="X173" s="153">
        <f t="shared" si="114"/>
        <v>633000</v>
      </c>
      <c r="Y173" s="153">
        <f t="shared" si="114"/>
        <v>1350000</v>
      </c>
      <c r="Z173" s="153">
        <f t="shared" si="114"/>
        <v>1700000</v>
      </c>
      <c r="AA173" s="153">
        <f t="shared" si="114"/>
        <v>1350000</v>
      </c>
      <c r="AB173" s="153">
        <f t="shared" si="114"/>
        <v>183779.20000000001</v>
      </c>
      <c r="AC173" s="153">
        <f t="shared" si="114"/>
        <v>1988000</v>
      </c>
      <c r="AD173" s="153">
        <f t="shared" si="114"/>
        <v>2198000</v>
      </c>
      <c r="AE173" s="153">
        <f t="shared" si="114"/>
        <v>0</v>
      </c>
      <c r="AF173" s="153">
        <f t="shared" si="114"/>
        <v>0</v>
      </c>
      <c r="AG173" s="153">
        <f t="shared" si="114"/>
        <v>2198000</v>
      </c>
      <c r="AH173" s="153">
        <f t="shared" si="114"/>
        <v>610261.41</v>
      </c>
      <c r="AI173" s="153">
        <f>SUM(AI174+AI192+AI185)</f>
        <v>2050000</v>
      </c>
      <c r="AJ173" s="153">
        <f>SUM(AJ174+AJ192+AJ185)</f>
        <v>281229.98000000004</v>
      </c>
      <c r="AK173" s="153">
        <f t="shared" ref="AK173:AM173" si="115">SUM(AK174+AK192+AK185)</f>
        <v>1680000</v>
      </c>
      <c r="AL173" s="153">
        <f t="shared" si="115"/>
        <v>1750000</v>
      </c>
      <c r="AM173" s="231">
        <f t="shared" si="115"/>
        <v>1750000</v>
      </c>
    </row>
    <row r="174" spans="1:39">
      <c r="A174" s="154" t="s">
        <v>264</v>
      </c>
      <c r="B174" s="161"/>
      <c r="C174" s="150"/>
      <c r="D174" s="150"/>
      <c r="E174" s="150"/>
      <c r="F174" s="150"/>
      <c r="G174" s="150"/>
      <c r="H174" s="150"/>
      <c r="I174" s="162" t="s">
        <v>29</v>
      </c>
      <c r="J174" s="163" t="s">
        <v>265</v>
      </c>
      <c r="K174" s="164">
        <f t="shared" ref="K174:AE177" si="116">SUM(K175)</f>
        <v>0</v>
      </c>
      <c r="L174" s="164">
        <f t="shared" si="116"/>
        <v>0</v>
      </c>
      <c r="M174" s="164">
        <f t="shared" si="116"/>
        <v>0</v>
      </c>
      <c r="N174" s="164">
        <f t="shared" si="116"/>
        <v>230000</v>
      </c>
      <c r="O174" s="164">
        <f t="shared" si="116"/>
        <v>230000</v>
      </c>
      <c r="P174" s="164">
        <f t="shared" si="116"/>
        <v>225000</v>
      </c>
      <c r="Q174" s="164">
        <f t="shared" si="116"/>
        <v>225000</v>
      </c>
      <c r="R174" s="164">
        <f t="shared" si="116"/>
        <v>0</v>
      </c>
      <c r="S174" s="164">
        <f t="shared" si="116"/>
        <v>200000</v>
      </c>
      <c r="T174" s="164">
        <f t="shared" si="116"/>
        <v>0</v>
      </c>
      <c r="U174" s="164">
        <f t="shared" si="116"/>
        <v>0</v>
      </c>
      <c r="V174" s="164">
        <f t="shared" si="116"/>
        <v>88.888888888888886</v>
      </c>
      <c r="W174" s="164">
        <f t="shared" si="116"/>
        <v>400000</v>
      </c>
      <c r="X174" s="164">
        <f t="shared" si="116"/>
        <v>483000</v>
      </c>
      <c r="Y174" s="164">
        <f t="shared" si="116"/>
        <v>800000</v>
      </c>
      <c r="Z174" s="164">
        <f t="shared" si="116"/>
        <v>1150000</v>
      </c>
      <c r="AA174" s="164">
        <f t="shared" si="116"/>
        <v>800000</v>
      </c>
      <c r="AB174" s="164">
        <f t="shared" si="116"/>
        <v>176548.45</v>
      </c>
      <c r="AC174" s="164">
        <f t="shared" si="116"/>
        <v>1438000</v>
      </c>
      <c r="AD174" s="164">
        <f t="shared" si="116"/>
        <v>1698000</v>
      </c>
      <c r="AE174" s="164">
        <f t="shared" si="116"/>
        <v>0</v>
      </c>
      <c r="AF174" s="164">
        <f t="shared" ref="AF174:AM177" si="117">SUM(AF175)</f>
        <v>0</v>
      </c>
      <c r="AG174" s="164">
        <f t="shared" si="117"/>
        <v>1698000</v>
      </c>
      <c r="AH174" s="164">
        <f t="shared" si="117"/>
        <v>601936.41</v>
      </c>
      <c r="AI174" s="164">
        <f t="shared" si="117"/>
        <v>1450000</v>
      </c>
      <c r="AJ174" s="164">
        <f t="shared" si="117"/>
        <v>278452.08</v>
      </c>
      <c r="AK174" s="164">
        <f t="shared" si="117"/>
        <v>1100000</v>
      </c>
      <c r="AL174" s="164">
        <f t="shared" si="117"/>
        <v>1200000</v>
      </c>
      <c r="AM174" s="233">
        <f t="shared" si="117"/>
        <v>1300000</v>
      </c>
    </row>
    <row r="175" spans="1:39">
      <c r="A175" s="154"/>
      <c r="B175" s="161"/>
      <c r="C175" s="150"/>
      <c r="D175" s="150"/>
      <c r="E175" s="150"/>
      <c r="F175" s="150"/>
      <c r="G175" s="150"/>
      <c r="H175" s="150"/>
      <c r="I175" s="162" t="s">
        <v>188</v>
      </c>
      <c r="J175" s="163"/>
      <c r="K175" s="164">
        <f t="shared" si="116"/>
        <v>0</v>
      </c>
      <c r="L175" s="164">
        <f t="shared" si="116"/>
        <v>0</v>
      </c>
      <c r="M175" s="164">
        <f t="shared" si="116"/>
        <v>0</v>
      </c>
      <c r="N175" s="164">
        <f t="shared" si="116"/>
        <v>230000</v>
      </c>
      <c r="O175" s="164">
        <f t="shared" si="116"/>
        <v>230000</v>
      </c>
      <c r="P175" s="164">
        <f t="shared" si="116"/>
        <v>225000</v>
      </c>
      <c r="Q175" s="164">
        <f t="shared" si="116"/>
        <v>225000</v>
      </c>
      <c r="R175" s="164">
        <f t="shared" si="116"/>
        <v>0</v>
      </c>
      <c r="S175" s="164">
        <f t="shared" si="116"/>
        <v>200000</v>
      </c>
      <c r="T175" s="164">
        <f t="shared" si="116"/>
        <v>0</v>
      </c>
      <c r="U175" s="164">
        <f t="shared" si="116"/>
        <v>0</v>
      </c>
      <c r="V175" s="164">
        <f t="shared" si="116"/>
        <v>88.888888888888886</v>
      </c>
      <c r="W175" s="164">
        <f t="shared" si="116"/>
        <v>400000</v>
      </c>
      <c r="X175" s="164">
        <f t="shared" si="116"/>
        <v>483000</v>
      </c>
      <c r="Y175" s="164">
        <f t="shared" si="116"/>
        <v>800000</v>
      </c>
      <c r="Z175" s="164">
        <f t="shared" si="116"/>
        <v>1150000</v>
      </c>
      <c r="AA175" s="164">
        <f t="shared" si="116"/>
        <v>800000</v>
      </c>
      <c r="AB175" s="164">
        <f t="shared" si="116"/>
        <v>176548.45</v>
      </c>
      <c r="AC175" s="164">
        <f t="shared" si="116"/>
        <v>1438000</v>
      </c>
      <c r="AD175" s="164">
        <f t="shared" si="116"/>
        <v>1698000</v>
      </c>
      <c r="AE175" s="164">
        <f t="shared" si="116"/>
        <v>0</v>
      </c>
      <c r="AF175" s="164">
        <f t="shared" si="117"/>
        <v>0</v>
      </c>
      <c r="AG175" s="164">
        <f t="shared" si="117"/>
        <v>1698000</v>
      </c>
      <c r="AH175" s="164">
        <f t="shared" si="117"/>
        <v>601936.41</v>
      </c>
      <c r="AI175" s="164">
        <f t="shared" si="117"/>
        <v>1450000</v>
      </c>
      <c r="AJ175" s="164">
        <f t="shared" si="117"/>
        <v>278452.08</v>
      </c>
      <c r="AK175" s="164">
        <f t="shared" si="117"/>
        <v>1100000</v>
      </c>
      <c r="AL175" s="164">
        <f t="shared" si="117"/>
        <v>1200000</v>
      </c>
      <c r="AM175" s="233">
        <f t="shared" si="117"/>
        <v>1300000</v>
      </c>
    </row>
    <row r="176" spans="1:39">
      <c r="A176" s="132"/>
      <c r="B176" s="136"/>
      <c r="C176" s="133"/>
      <c r="D176" s="133"/>
      <c r="E176" s="133"/>
      <c r="F176" s="133"/>
      <c r="G176" s="133"/>
      <c r="H176" s="133"/>
      <c r="I176" s="134">
        <v>4</v>
      </c>
      <c r="J176" s="92" t="s">
        <v>21</v>
      </c>
      <c r="K176" s="75">
        <f t="shared" si="116"/>
        <v>0</v>
      </c>
      <c r="L176" s="75">
        <f t="shared" si="116"/>
        <v>0</v>
      </c>
      <c r="M176" s="75">
        <f t="shared" si="116"/>
        <v>0</v>
      </c>
      <c r="N176" s="75">
        <f t="shared" si="116"/>
        <v>230000</v>
      </c>
      <c r="O176" s="75">
        <f t="shared" si="116"/>
        <v>230000</v>
      </c>
      <c r="P176" s="75">
        <f t="shared" si="116"/>
        <v>225000</v>
      </c>
      <c r="Q176" s="75">
        <f t="shared" si="116"/>
        <v>225000</v>
      </c>
      <c r="R176" s="75">
        <f t="shared" si="116"/>
        <v>0</v>
      </c>
      <c r="S176" s="75">
        <f t="shared" si="116"/>
        <v>200000</v>
      </c>
      <c r="T176" s="75">
        <f t="shared" si="116"/>
        <v>0</v>
      </c>
      <c r="U176" s="75">
        <f t="shared" si="116"/>
        <v>0</v>
      </c>
      <c r="V176" s="75">
        <f t="shared" si="116"/>
        <v>88.888888888888886</v>
      </c>
      <c r="W176" s="75">
        <f t="shared" si="116"/>
        <v>400000</v>
      </c>
      <c r="X176" s="75">
        <f t="shared" si="116"/>
        <v>483000</v>
      </c>
      <c r="Y176" s="75">
        <f t="shared" si="116"/>
        <v>800000</v>
      </c>
      <c r="Z176" s="75">
        <f t="shared" si="116"/>
        <v>1150000</v>
      </c>
      <c r="AA176" s="75">
        <f t="shared" si="116"/>
        <v>800000</v>
      </c>
      <c r="AB176" s="75">
        <f t="shared" si="116"/>
        <v>176548.45</v>
      </c>
      <c r="AC176" s="75">
        <f t="shared" si="116"/>
        <v>1438000</v>
      </c>
      <c r="AD176" s="75">
        <f t="shared" si="116"/>
        <v>1698000</v>
      </c>
      <c r="AE176" s="75">
        <f t="shared" si="116"/>
        <v>0</v>
      </c>
      <c r="AF176" s="75">
        <f t="shared" si="117"/>
        <v>0</v>
      </c>
      <c r="AG176" s="75">
        <f t="shared" si="117"/>
        <v>1698000</v>
      </c>
      <c r="AH176" s="75">
        <f t="shared" si="117"/>
        <v>601936.41</v>
      </c>
      <c r="AI176" s="75">
        <f t="shared" si="117"/>
        <v>1450000</v>
      </c>
      <c r="AJ176" s="75">
        <f t="shared" si="117"/>
        <v>278452.08</v>
      </c>
      <c r="AK176" s="75">
        <f t="shared" si="117"/>
        <v>1100000</v>
      </c>
      <c r="AL176" s="75">
        <f t="shared" si="117"/>
        <v>1200000</v>
      </c>
      <c r="AM176" s="234">
        <f t="shared" si="117"/>
        <v>1300000</v>
      </c>
    </row>
    <row r="177" spans="1:39">
      <c r="A177" s="135"/>
      <c r="B177" s="136"/>
      <c r="C177" s="133"/>
      <c r="D177" s="133"/>
      <c r="E177" s="133"/>
      <c r="F177" s="133"/>
      <c r="G177" s="133"/>
      <c r="H177" s="133"/>
      <c r="I177" s="134">
        <v>42</v>
      </c>
      <c r="J177" s="92" t="s">
        <v>38</v>
      </c>
      <c r="K177" s="75">
        <f t="shared" si="116"/>
        <v>0</v>
      </c>
      <c r="L177" s="75">
        <f t="shared" si="116"/>
        <v>0</v>
      </c>
      <c r="M177" s="75">
        <f t="shared" si="116"/>
        <v>0</v>
      </c>
      <c r="N177" s="75">
        <f t="shared" si="116"/>
        <v>230000</v>
      </c>
      <c r="O177" s="75">
        <f t="shared" si="116"/>
        <v>230000</v>
      </c>
      <c r="P177" s="75">
        <f t="shared" si="116"/>
        <v>225000</v>
      </c>
      <c r="Q177" s="75">
        <f t="shared" si="116"/>
        <v>225000</v>
      </c>
      <c r="R177" s="75">
        <f t="shared" si="116"/>
        <v>0</v>
      </c>
      <c r="S177" s="75">
        <f t="shared" si="116"/>
        <v>200000</v>
      </c>
      <c r="T177" s="75">
        <f t="shared" si="116"/>
        <v>0</v>
      </c>
      <c r="U177" s="75">
        <f t="shared" si="116"/>
        <v>0</v>
      </c>
      <c r="V177" s="75">
        <f t="shared" si="116"/>
        <v>88.888888888888886</v>
      </c>
      <c r="W177" s="75">
        <f t="shared" si="116"/>
        <v>400000</v>
      </c>
      <c r="X177" s="75">
        <f t="shared" si="116"/>
        <v>483000</v>
      </c>
      <c r="Y177" s="75">
        <f t="shared" si="116"/>
        <v>800000</v>
      </c>
      <c r="Z177" s="75">
        <f t="shared" si="116"/>
        <v>1150000</v>
      </c>
      <c r="AA177" s="75">
        <f t="shared" si="116"/>
        <v>800000</v>
      </c>
      <c r="AB177" s="75">
        <f t="shared" si="116"/>
        <v>176548.45</v>
      </c>
      <c r="AC177" s="75">
        <f t="shared" si="116"/>
        <v>1438000</v>
      </c>
      <c r="AD177" s="75">
        <f t="shared" si="116"/>
        <v>1698000</v>
      </c>
      <c r="AE177" s="75">
        <f t="shared" si="116"/>
        <v>0</v>
      </c>
      <c r="AF177" s="75">
        <f t="shared" si="117"/>
        <v>0</v>
      </c>
      <c r="AG177" s="75">
        <f t="shared" si="117"/>
        <v>1698000</v>
      </c>
      <c r="AH177" s="75">
        <f t="shared" si="117"/>
        <v>601936.41</v>
      </c>
      <c r="AI177" s="75">
        <f t="shared" si="117"/>
        <v>1450000</v>
      </c>
      <c r="AJ177" s="75">
        <f t="shared" si="117"/>
        <v>278452.08</v>
      </c>
      <c r="AK177" s="75">
        <f t="shared" si="117"/>
        <v>1100000</v>
      </c>
      <c r="AL177" s="71">
        <v>1200000</v>
      </c>
      <c r="AM177" s="262">
        <v>1300000</v>
      </c>
    </row>
    <row r="178" spans="1:39">
      <c r="A178" s="81"/>
      <c r="B178" s="78" t="s">
        <v>461</v>
      </c>
      <c r="C178" s="78"/>
      <c r="D178" s="78"/>
      <c r="E178" s="78"/>
      <c r="F178" s="78"/>
      <c r="G178" s="78"/>
      <c r="H178" s="78"/>
      <c r="I178" s="73">
        <v>421</v>
      </c>
      <c r="J178" s="74" t="s">
        <v>138</v>
      </c>
      <c r="K178" s="59">
        <f t="shared" ref="K178:R178" si="118">SUM(K179:K179)</f>
        <v>0</v>
      </c>
      <c r="L178" s="59">
        <f t="shared" si="118"/>
        <v>0</v>
      </c>
      <c r="M178" s="59">
        <f t="shared" si="118"/>
        <v>0</v>
      </c>
      <c r="N178" s="59">
        <f t="shared" si="118"/>
        <v>230000</v>
      </c>
      <c r="O178" s="59">
        <f t="shared" si="118"/>
        <v>230000</v>
      </c>
      <c r="P178" s="59">
        <f t="shared" si="118"/>
        <v>225000</v>
      </c>
      <c r="Q178" s="59">
        <f t="shared" si="118"/>
        <v>225000</v>
      </c>
      <c r="R178" s="59">
        <f t="shared" si="118"/>
        <v>0</v>
      </c>
      <c r="S178" s="59">
        <f t="shared" ref="S178:V178" si="119">SUM(S179)</f>
        <v>200000</v>
      </c>
      <c r="T178" s="59">
        <f t="shared" si="119"/>
        <v>0</v>
      </c>
      <c r="U178" s="59">
        <f t="shared" si="119"/>
        <v>0</v>
      </c>
      <c r="V178" s="59">
        <f t="shared" si="119"/>
        <v>88.888888888888886</v>
      </c>
      <c r="W178" s="59">
        <f>SUM(W179:W180)</f>
        <v>400000</v>
      </c>
      <c r="X178" s="59">
        <f>SUM(X179:X180)</f>
        <v>483000</v>
      </c>
      <c r="Y178" s="59">
        <f t="shared" ref="Y178:AK178" si="120">SUM(Y179:Y184)</f>
        <v>800000</v>
      </c>
      <c r="Z178" s="59">
        <f t="shared" si="120"/>
        <v>1150000</v>
      </c>
      <c r="AA178" s="59">
        <f t="shared" si="120"/>
        <v>800000</v>
      </c>
      <c r="AB178" s="59">
        <f t="shared" si="120"/>
        <v>176548.45</v>
      </c>
      <c r="AC178" s="59">
        <f t="shared" si="120"/>
        <v>1438000</v>
      </c>
      <c r="AD178" s="59">
        <f t="shared" si="120"/>
        <v>1698000</v>
      </c>
      <c r="AE178" s="59">
        <f t="shared" si="120"/>
        <v>0</v>
      </c>
      <c r="AF178" s="59">
        <f t="shared" si="120"/>
        <v>0</v>
      </c>
      <c r="AG178" s="59">
        <f t="shared" si="120"/>
        <v>1698000</v>
      </c>
      <c r="AH178" s="59">
        <f t="shared" si="120"/>
        <v>601936.41</v>
      </c>
      <c r="AI178" s="59">
        <f t="shared" si="120"/>
        <v>1450000</v>
      </c>
      <c r="AJ178" s="59">
        <f t="shared" si="120"/>
        <v>278452.08</v>
      </c>
      <c r="AK178" s="59">
        <f t="shared" si="120"/>
        <v>1100000</v>
      </c>
      <c r="AL178" s="71"/>
      <c r="AM178" s="262"/>
    </row>
    <row r="179" spans="1:39" hidden="1">
      <c r="A179" s="81"/>
      <c r="B179" s="127"/>
      <c r="C179" s="78"/>
      <c r="D179" s="78"/>
      <c r="E179" s="78"/>
      <c r="F179" s="78"/>
      <c r="G179" s="78"/>
      <c r="H179" s="78"/>
      <c r="I179" s="73">
        <v>42139</v>
      </c>
      <c r="J179" s="74" t="s">
        <v>337</v>
      </c>
      <c r="K179" s="59"/>
      <c r="L179" s="59"/>
      <c r="M179" s="59"/>
      <c r="N179" s="59">
        <v>230000</v>
      </c>
      <c r="O179" s="59">
        <v>230000</v>
      </c>
      <c r="P179" s="59">
        <v>225000</v>
      </c>
      <c r="Q179" s="59">
        <v>225000</v>
      </c>
      <c r="R179" s="59"/>
      <c r="S179" s="59">
        <v>200000</v>
      </c>
      <c r="T179" s="59"/>
      <c r="U179" s="59"/>
      <c r="V179" s="72">
        <f t="shared" si="96"/>
        <v>88.888888888888886</v>
      </c>
      <c r="W179" s="58">
        <v>400000</v>
      </c>
      <c r="X179" s="77">
        <v>483000</v>
      </c>
      <c r="Y179" s="77">
        <v>400000</v>
      </c>
      <c r="Z179" s="77">
        <v>500000</v>
      </c>
      <c r="AA179" s="71">
        <v>400000</v>
      </c>
      <c r="AB179" s="77">
        <v>101410.99</v>
      </c>
      <c r="AC179" s="71">
        <v>200000</v>
      </c>
      <c r="AD179" s="71">
        <v>200000</v>
      </c>
      <c r="AE179" s="71"/>
      <c r="AF179" s="71"/>
      <c r="AG179" s="84">
        <f>SUM(AD179+AE179-AF179)</f>
        <v>200000</v>
      </c>
      <c r="AH179" s="71"/>
      <c r="AI179" s="71">
        <v>200000</v>
      </c>
      <c r="AJ179" s="22"/>
      <c r="AK179" s="71">
        <v>0</v>
      </c>
      <c r="AL179" s="71"/>
      <c r="AM179" s="262"/>
    </row>
    <row r="180" spans="1:39" hidden="1">
      <c r="A180" s="81"/>
      <c r="B180" s="127"/>
      <c r="C180" s="78"/>
      <c r="D180" s="78"/>
      <c r="E180" s="78"/>
      <c r="F180" s="78"/>
      <c r="G180" s="78"/>
      <c r="H180" s="78"/>
      <c r="I180" s="73">
        <v>42139</v>
      </c>
      <c r="J180" s="74" t="s">
        <v>336</v>
      </c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72"/>
      <c r="W180" s="58"/>
      <c r="X180" s="77"/>
      <c r="Y180" s="77">
        <v>400000</v>
      </c>
      <c r="Z180" s="77">
        <v>500000</v>
      </c>
      <c r="AA180" s="71">
        <v>400000</v>
      </c>
      <c r="AB180" s="77"/>
      <c r="AC180" s="71">
        <v>200000</v>
      </c>
      <c r="AD180" s="71">
        <v>550000</v>
      </c>
      <c r="AE180" s="71"/>
      <c r="AF180" s="71"/>
      <c r="AG180" s="84">
        <f t="shared" ref="AG180:AG184" si="121">SUM(AD180+AE180-AF180)</f>
        <v>550000</v>
      </c>
      <c r="AH180" s="71"/>
      <c r="AI180" s="71">
        <v>600000</v>
      </c>
      <c r="AJ180" s="22">
        <v>278452.08</v>
      </c>
      <c r="AK180" s="71">
        <v>500000</v>
      </c>
      <c r="AL180" s="71"/>
      <c r="AM180" s="262"/>
    </row>
    <row r="181" spans="1:39" hidden="1">
      <c r="A181" s="81"/>
      <c r="B181" s="127"/>
      <c r="C181" s="78"/>
      <c r="D181" s="78"/>
      <c r="E181" s="78"/>
      <c r="F181" s="78"/>
      <c r="G181" s="78"/>
      <c r="H181" s="78"/>
      <c r="I181" s="73">
        <v>42141</v>
      </c>
      <c r="J181" s="74" t="s">
        <v>441</v>
      </c>
      <c r="K181" s="59"/>
      <c r="L181" s="59"/>
      <c r="M181" s="59"/>
      <c r="N181" s="59"/>
      <c r="O181" s="59"/>
      <c r="P181" s="59"/>
      <c r="Q181" s="59"/>
      <c r="R181" s="59"/>
      <c r="S181" s="59">
        <v>50000</v>
      </c>
      <c r="T181" s="59"/>
      <c r="U181" s="59"/>
      <c r="V181" s="72" t="e">
        <f t="shared" ref="V181" si="122">S181/P181*100</f>
        <v>#DIV/0!</v>
      </c>
      <c r="W181" s="58">
        <v>50000</v>
      </c>
      <c r="X181" s="71">
        <v>50000</v>
      </c>
      <c r="Y181" s="71"/>
      <c r="Z181" s="71">
        <v>50000</v>
      </c>
      <c r="AA181" s="71">
        <v>0</v>
      </c>
      <c r="AB181" s="77">
        <v>75137.460000000006</v>
      </c>
      <c r="AC181" s="71">
        <v>200000</v>
      </c>
      <c r="AD181" s="71">
        <v>200000</v>
      </c>
      <c r="AE181" s="71"/>
      <c r="AF181" s="71"/>
      <c r="AG181" s="84">
        <f t="shared" si="121"/>
        <v>200000</v>
      </c>
      <c r="AH181" s="71"/>
      <c r="AI181" s="71">
        <v>0</v>
      </c>
      <c r="AJ181" s="22">
        <v>0</v>
      </c>
      <c r="AK181" s="71">
        <v>0</v>
      </c>
      <c r="AL181" s="71"/>
      <c r="AM181" s="262"/>
    </row>
    <row r="182" spans="1:39" hidden="1">
      <c r="A182" s="81"/>
      <c r="B182" s="127"/>
      <c r="C182" s="78"/>
      <c r="D182" s="78"/>
      <c r="E182" s="78"/>
      <c r="F182" s="78"/>
      <c r="G182" s="78"/>
      <c r="H182" s="78"/>
      <c r="I182" s="73">
        <v>42141</v>
      </c>
      <c r="J182" s="74" t="s">
        <v>481</v>
      </c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72"/>
      <c r="W182" s="58"/>
      <c r="X182" s="77"/>
      <c r="Y182" s="77"/>
      <c r="Z182" s="77">
        <v>100000</v>
      </c>
      <c r="AA182" s="71">
        <v>0</v>
      </c>
      <c r="AB182" s="77"/>
      <c r="AC182" s="71">
        <v>238000</v>
      </c>
      <c r="AD182" s="71">
        <v>238000</v>
      </c>
      <c r="AE182" s="71"/>
      <c r="AF182" s="71"/>
      <c r="AG182" s="84">
        <f t="shared" si="121"/>
        <v>238000</v>
      </c>
      <c r="AH182" s="71">
        <v>100883.76</v>
      </c>
      <c r="AI182" s="71">
        <v>200000</v>
      </c>
      <c r="AJ182" s="22">
        <v>0</v>
      </c>
      <c r="AK182" s="71">
        <v>150000</v>
      </c>
      <c r="AL182" s="71"/>
      <c r="AM182" s="262"/>
    </row>
    <row r="183" spans="1:39" hidden="1">
      <c r="A183" s="81"/>
      <c r="B183" s="127"/>
      <c r="C183" s="78"/>
      <c r="D183" s="78"/>
      <c r="E183" s="78"/>
      <c r="F183" s="78"/>
      <c r="G183" s="78"/>
      <c r="H183" s="78"/>
      <c r="I183" s="73">
        <v>42141</v>
      </c>
      <c r="J183" s="74" t="s">
        <v>442</v>
      </c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72"/>
      <c r="W183" s="58"/>
      <c r="X183" s="77"/>
      <c r="Y183" s="77"/>
      <c r="Z183" s="77"/>
      <c r="AA183" s="71"/>
      <c r="AB183" s="77"/>
      <c r="AC183" s="71">
        <v>450000</v>
      </c>
      <c r="AD183" s="71">
        <v>390000</v>
      </c>
      <c r="AE183" s="71"/>
      <c r="AF183" s="71"/>
      <c r="AG183" s="84">
        <f t="shared" si="121"/>
        <v>390000</v>
      </c>
      <c r="AH183" s="71">
        <v>382437.65</v>
      </c>
      <c r="AI183" s="71">
        <v>0</v>
      </c>
      <c r="AJ183" s="22">
        <v>0</v>
      </c>
      <c r="AK183" s="71">
        <v>0</v>
      </c>
      <c r="AL183" s="71"/>
      <c r="AM183" s="262"/>
    </row>
    <row r="184" spans="1:39" hidden="1">
      <c r="A184" s="81"/>
      <c r="B184" s="127"/>
      <c r="C184" s="78"/>
      <c r="D184" s="78"/>
      <c r="E184" s="78"/>
      <c r="F184" s="78"/>
      <c r="G184" s="78"/>
      <c r="H184" s="78"/>
      <c r="I184" s="73">
        <v>42141</v>
      </c>
      <c r="J184" s="74" t="s">
        <v>482</v>
      </c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72"/>
      <c r="W184" s="58"/>
      <c r="X184" s="77"/>
      <c r="Y184" s="77"/>
      <c r="Z184" s="77"/>
      <c r="AA184" s="71"/>
      <c r="AB184" s="77"/>
      <c r="AC184" s="71">
        <v>150000</v>
      </c>
      <c r="AD184" s="71">
        <v>120000</v>
      </c>
      <c r="AE184" s="71"/>
      <c r="AF184" s="71"/>
      <c r="AG184" s="84">
        <f t="shared" si="121"/>
        <v>120000</v>
      </c>
      <c r="AH184" s="71">
        <v>118615</v>
      </c>
      <c r="AI184" s="71">
        <v>450000</v>
      </c>
      <c r="AJ184" s="22">
        <v>0</v>
      </c>
      <c r="AK184" s="71">
        <v>450000</v>
      </c>
      <c r="AL184" s="71"/>
      <c r="AM184" s="262"/>
    </row>
    <row r="185" spans="1:39">
      <c r="A185" s="154" t="s">
        <v>268</v>
      </c>
      <c r="B185" s="161"/>
      <c r="C185" s="150"/>
      <c r="D185" s="150"/>
      <c r="E185" s="150"/>
      <c r="F185" s="150"/>
      <c r="G185" s="150"/>
      <c r="H185" s="150"/>
      <c r="I185" s="162" t="s">
        <v>267</v>
      </c>
      <c r="J185" s="163"/>
      <c r="K185" s="164"/>
      <c r="L185" s="164"/>
      <c r="M185" s="164"/>
      <c r="N185" s="164">
        <f t="shared" ref="N185:AK188" si="123">SUM(N186)</f>
        <v>50000</v>
      </c>
      <c r="O185" s="164">
        <f t="shared" si="123"/>
        <v>50000</v>
      </c>
      <c r="P185" s="164">
        <f t="shared" si="123"/>
        <v>50000</v>
      </c>
      <c r="Q185" s="164">
        <f t="shared" si="123"/>
        <v>50000</v>
      </c>
      <c r="R185" s="164">
        <f t="shared" si="123"/>
        <v>0</v>
      </c>
      <c r="S185" s="164">
        <f t="shared" si="123"/>
        <v>100000</v>
      </c>
      <c r="T185" s="164">
        <f t="shared" si="123"/>
        <v>0</v>
      </c>
      <c r="U185" s="164">
        <f t="shared" si="123"/>
        <v>0</v>
      </c>
      <c r="V185" s="164" t="e">
        <f t="shared" si="123"/>
        <v>#DIV/0!</v>
      </c>
      <c r="W185" s="164">
        <f t="shared" si="123"/>
        <v>100000</v>
      </c>
      <c r="X185" s="164">
        <f t="shared" si="123"/>
        <v>100000</v>
      </c>
      <c r="Y185" s="164">
        <f t="shared" si="123"/>
        <v>500000</v>
      </c>
      <c r="Z185" s="164">
        <f t="shared" si="123"/>
        <v>500000</v>
      </c>
      <c r="AA185" s="164">
        <f t="shared" si="123"/>
        <v>500000</v>
      </c>
      <c r="AB185" s="164">
        <f t="shared" si="123"/>
        <v>0</v>
      </c>
      <c r="AC185" s="164">
        <f t="shared" si="123"/>
        <v>500000</v>
      </c>
      <c r="AD185" s="164">
        <f t="shared" si="123"/>
        <v>450000</v>
      </c>
      <c r="AE185" s="164">
        <f t="shared" si="123"/>
        <v>0</v>
      </c>
      <c r="AF185" s="164">
        <f t="shared" si="123"/>
        <v>0</v>
      </c>
      <c r="AG185" s="164">
        <f t="shared" si="123"/>
        <v>450000</v>
      </c>
      <c r="AH185" s="164">
        <f t="shared" si="123"/>
        <v>0</v>
      </c>
      <c r="AI185" s="164">
        <f t="shared" si="123"/>
        <v>550000</v>
      </c>
      <c r="AJ185" s="164">
        <f t="shared" si="123"/>
        <v>2777.9</v>
      </c>
      <c r="AK185" s="164">
        <f t="shared" si="123"/>
        <v>530000</v>
      </c>
      <c r="AL185" s="164">
        <f t="shared" ref="AL185:AM187" si="124">SUM(AL186)</f>
        <v>500000</v>
      </c>
      <c r="AM185" s="233">
        <f t="shared" si="124"/>
        <v>400000</v>
      </c>
    </row>
    <row r="186" spans="1:39">
      <c r="A186" s="154"/>
      <c r="B186" s="161"/>
      <c r="C186" s="150"/>
      <c r="D186" s="150"/>
      <c r="E186" s="150"/>
      <c r="F186" s="150"/>
      <c r="G186" s="150"/>
      <c r="H186" s="150"/>
      <c r="I186" s="162" t="s">
        <v>266</v>
      </c>
      <c r="J186" s="163"/>
      <c r="K186" s="164"/>
      <c r="L186" s="164"/>
      <c r="M186" s="164"/>
      <c r="N186" s="164">
        <f t="shared" si="123"/>
        <v>50000</v>
      </c>
      <c r="O186" s="164">
        <f t="shared" si="123"/>
        <v>50000</v>
      </c>
      <c r="P186" s="164">
        <f t="shared" si="123"/>
        <v>50000</v>
      </c>
      <c r="Q186" s="164">
        <f t="shared" si="123"/>
        <v>50000</v>
      </c>
      <c r="R186" s="164">
        <f t="shared" si="123"/>
        <v>0</v>
      </c>
      <c r="S186" s="164">
        <f t="shared" si="123"/>
        <v>100000</v>
      </c>
      <c r="T186" s="164">
        <f t="shared" si="123"/>
        <v>0</v>
      </c>
      <c r="U186" s="164">
        <f t="shared" si="123"/>
        <v>0</v>
      </c>
      <c r="V186" s="164" t="e">
        <f t="shared" si="123"/>
        <v>#DIV/0!</v>
      </c>
      <c r="W186" s="164">
        <f t="shared" si="123"/>
        <v>100000</v>
      </c>
      <c r="X186" s="164">
        <f t="shared" si="123"/>
        <v>100000</v>
      </c>
      <c r="Y186" s="164">
        <f t="shared" si="123"/>
        <v>500000</v>
      </c>
      <c r="Z186" s="164">
        <f t="shared" si="123"/>
        <v>500000</v>
      </c>
      <c r="AA186" s="164">
        <f t="shared" si="123"/>
        <v>500000</v>
      </c>
      <c r="AB186" s="164">
        <f t="shared" si="123"/>
        <v>0</v>
      </c>
      <c r="AC186" s="164">
        <f t="shared" si="123"/>
        <v>500000</v>
      </c>
      <c r="AD186" s="164">
        <f t="shared" si="123"/>
        <v>450000</v>
      </c>
      <c r="AE186" s="164">
        <f t="shared" si="123"/>
        <v>0</v>
      </c>
      <c r="AF186" s="164">
        <f t="shared" si="123"/>
        <v>0</v>
      </c>
      <c r="AG186" s="164">
        <f t="shared" si="123"/>
        <v>450000</v>
      </c>
      <c r="AH186" s="164">
        <f t="shared" si="123"/>
        <v>0</v>
      </c>
      <c r="AI186" s="164">
        <f t="shared" si="123"/>
        <v>550000</v>
      </c>
      <c r="AJ186" s="164">
        <f t="shared" si="123"/>
        <v>2777.9</v>
      </c>
      <c r="AK186" s="164">
        <f t="shared" si="123"/>
        <v>530000</v>
      </c>
      <c r="AL186" s="164">
        <f t="shared" si="124"/>
        <v>500000</v>
      </c>
      <c r="AM186" s="233">
        <f t="shared" si="124"/>
        <v>400000</v>
      </c>
    </row>
    <row r="187" spans="1:39">
      <c r="A187" s="135"/>
      <c r="B187" s="136"/>
      <c r="C187" s="133"/>
      <c r="D187" s="133"/>
      <c r="E187" s="133"/>
      <c r="F187" s="133"/>
      <c r="G187" s="133"/>
      <c r="H187" s="133"/>
      <c r="I187" s="134">
        <v>4</v>
      </c>
      <c r="J187" s="92" t="s">
        <v>21</v>
      </c>
      <c r="K187" s="75"/>
      <c r="L187" s="75"/>
      <c r="M187" s="75"/>
      <c r="N187" s="75">
        <f t="shared" si="123"/>
        <v>50000</v>
      </c>
      <c r="O187" s="75">
        <f t="shared" si="123"/>
        <v>50000</v>
      </c>
      <c r="P187" s="75">
        <f t="shared" si="123"/>
        <v>50000</v>
      </c>
      <c r="Q187" s="75">
        <f t="shared" si="123"/>
        <v>50000</v>
      </c>
      <c r="R187" s="75">
        <f t="shared" si="123"/>
        <v>0</v>
      </c>
      <c r="S187" s="75">
        <f t="shared" si="123"/>
        <v>100000</v>
      </c>
      <c r="T187" s="75">
        <f t="shared" si="123"/>
        <v>0</v>
      </c>
      <c r="U187" s="75">
        <f t="shared" si="123"/>
        <v>0</v>
      </c>
      <c r="V187" s="75" t="e">
        <f t="shared" si="123"/>
        <v>#DIV/0!</v>
      </c>
      <c r="W187" s="75">
        <f t="shared" si="123"/>
        <v>100000</v>
      </c>
      <c r="X187" s="75">
        <f t="shared" si="123"/>
        <v>100000</v>
      </c>
      <c r="Y187" s="75">
        <f t="shared" si="123"/>
        <v>500000</v>
      </c>
      <c r="Z187" s="75">
        <f t="shared" si="123"/>
        <v>500000</v>
      </c>
      <c r="AA187" s="75">
        <f t="shared" si="123"/>
        <v>500000</v>
      </c>
      <c r="AB187" s="75">
        <f t="shared" si="123"/>
        <v>0</v>
      </c>
      <c r="AC187" s="75">
        <f t="shared" si="123"/>
        <v>500000</v>
      </c>
      <c r="AD187" s="75">
        <f t="shared" si="123"/>
        <v>450000</v>
      </c>
      <c r="AE187" s="75">
        <f t="shared" si="123"/>
        <v>0</v>
      </c>
      <c r="AF187" s="75">
        <f t="shared" si="123"/>
        <v>0</v>
      </c>
      <c r="AG187" s="75">
        <f t="shared" si="123"/>
        <v>450000</v>
      </c>
      <c r="AH187" s="75">
        <f t="shared" si="123"/>
        <v>0</v>
      </c>
      <c r="AI187" s="75">
        <f t="shared" si="123"/>
        <v>550000</v>
      </c>
      <c r="AJ187" s="75">
        <f t="shared" si="123"/>
        <v>2777.9</v>
      </c>
      <c r="AK187" s="75">
        <f t="shared" si="123"/>
        <v>530000</v>
      </c>
      <c r="AL187" s="75">
        <f t="shared" si="124"/>
        <v>500000</v>
      </c>
      <c r="AM187" s="234">
        <f t="shared" si="124"/>
        <v>400000</v>
      </c>
    </row>
    <row r="188" spans="1:39">
      <c r="A188" s="135"/>
      <c r="B188" s="136"/>
      <c r="C188" s="133"/>
      <c r="D188" s="133"/>
      <c r="E188" s="133"/>
      <c r="F188" s="133"/>
      <c r="G188" s="133"/>
      <c r="H188" s="133"/>
      <c r="I188" s="134">
        <v>42</v>
      </c>
      <c r="J188" s="92" t="s">
        <v>38</v>
      </c>
      <c r="K188" s="75"/>
      <c r="L188" s="75"/>
      <c r="M188" s="75"/>
      <c r="N188" s="75">
        <f t="shared" si="123"/>
        <v>50000</v>
      </c>
      <c r="O188" s="75">
        <f t="shared" si="123"/>
        <v>50000</v>
      </c>
      <c r="P188" s="75">
        <f t="shared" si="123"/>
        <v>50000</v>
      </c>
      <c r="Q188" s="75">
        <f t="shared" si="123"/>
        <v>50000</v>
      </c>
      <c r="R188" s="75">
        <f t="shared" si="123"/>
        <v>0</v>
      </c>
      <c r="S188" s="75">
        <f t="shared" si="123"/>
        <v>100000</v>
      </c>
      <c r="T188" s="75">
        <f t="shared" si="123"/>
        <v>0</v>
      </c>
      <c r="U188" s="75">
        <f t="shared" si="123"/>
        <v>0</v>
      </c>
      <c r="V188" s="75" t="e">
        <f t="shared" si="123"/>
        <v>#DIV/0!</v>
      </c>
      <c r="W188" s="75">
        <f t="shared" si="123"/>
        <v>100000</v>
      </c>
      <c r="X188" s="75">
        <f t="shared" si="123"/>
        <v>100000</v>
      </c>
      <c r="Y188" s="75">
        <f t="shared" si="123"/>
        <v>500000</v>
      </c>
      <c r="Z188" s="75">
        <f t="shared" si="123"/>
        <v>500000</v>
      </c>
      <c r="AA188" s="75">
        <f t="shared" si="123"/>
        <v>500000</v>
      </c>
      <c r="AB188" s="75">
        <f t="shared" si="123"/>
        <v>0</v>
      </c>
      <c r="AC188" s="75">
        <f t="shared" si="123"/>
        <v>500000</v>
      </c>
      <c r="AD188" s="75">
        <f t="shared" si="123"/>
        <v>450000</v>
      </c>
      <c r="AE188" s="75">
        <f t="shared" si="123"/>
        <v>0</v>
      </c>
      <c r="AF188" s="75">
        <f t="shared" si="123"/>
        <v>0</v>
      </c>
      <c r="AG188" s="75">
        <f t="shared" si="123"/>
        <v>450000</v>
      </c>
      <c r="AH188" s="75">
        <f t="shared" si="123"/>
        <v>0</v>
      </c>
      <c r="AI188" s="75">
        <f t="shared" si="123"/>
        <v>550000</v>
      </c>
      <c r="AJ188" s="75">
        <f t="shared" si="123"/>
        <v>2777.9</v>
      </c>
      <c r="AK188" s="75">
        <f t="shared" si="123"/>
        <v>530000</v>
      </c>
      <c r="AL188" s="71">
        <v>500000</v>
      </c>
      <c r="AM188" s="262">
        <v>400000</v>
      </c>
    </row>
    <row r="189" spans="1:39">
      <c r="A189" s="81"/>
      <c r="B189" s="127" t="s">
        <v>460</v>
      </c>
      <c r="C189" s="78"/>
      <c r="D189" s="78"/>
      <c r="E189" s="78"/>
      <c r="F189" s="78"/>
      <c r="G189" s="78"/>
      <c r="H189" s="78"/>
      <c r="I189" s="73">
        <v>421</v>
      </c>
      <c r="J189" s="74" t="s">
        <v>138</v>
      </c>
      <c r="K189" s="59"/>
      <c r="L189" s="59"/>
      <c r="M189" s="59"/>
      <c r="N189" s="59">
        <f t="shared" ref="N189:AB189" si="125">SUM(N190:N191)</f>
        <v>50000</v>
      </c>
      <c r="O189" s="59">
        <f t="shared" si="125"/>
        <v>50000</v>
      </c>
      <c r="P189" s="59">
        <f t="shared" si="125"/>
        <v>50000</v>
      </c>
      <c r="Q189" s="59">
        <f t="shared" si="125"/>
        <v>50000</v>
      </c>
      <c r="R189" s="59">
        <f t="shared" si="125"/>
        <v>0</v>
      </c>
      <c r="S189" s="59">
        <f t="shared" si="125"/>
        <v>100000</v>
      </c>
      <c r="T189" s="59">
        <f t="shared" si="125"/>
        <v>0</v>
      </c>
      <c r="U189" s="59">
        <f t="shared" si="125"/>
        <v>0</v>
      </c>
      <c r="V189" s="59" t="e">
        <f t="shared" si="125"/>
        <v>#DIV/0!</v>
      </c>
      <c r="W189" s="59">
        <f t="shared" si="125"/>
        <v>100000</v>
      </c>
      <c r="X189" s="59">
        <f t="shared" si="125"/>
        <v>100000</v>
      </c>
      <c r="Y189" s="59">
        <f t="shared" si="125"/>
        <v>500000</v>
      </c>
      <c r="Z189" s="59">
        <f t="shared" ref="Z189" si="126">SUM(Z190:Z191)</f>
        <v>500000</v>
      </c>
      <c r="AA189" s="59">
        <f t="shared" si="125"/>
        <v>500000</v>
      </c>
      <c r="AB189" s="59">
        <f t="shared" si="125"/>
        <v>0</v>
      </c>
      <c r="AC189" s="59">
        <f t="shared" ref="AC189:AF189" si="127">SUM(AC190:AC191)</f>
        <v>500000</v>
      </c>
      <c r="AD189" s="59">
        <f t="shared" si="127"/>
        <v>450000</v>
      </c>
      <c r="AE189" s="59">
        <f t="shared" si="127"/>
        <v>0</v>
      </c>
      <c r="AF189" s="59">
        <f t="shared" si="127"/>
        <v>0</v>
      </c>
      <c r="AG189" s="59">
        <f>SUM(AG190:AG191)</f>
        <v>450000</v>
      </c>
      <c r="AH189" s="59">
        <f>SUM(AH190:AH191)</f>
        <v>0</v>
      </c>
      <c r="AI189" s="59">
        <f>SUM(AI190:AI191)</f>
        <v>550000</v>
      </c>
      <c r="AJ189" s="59">
        <f>SUM(AJ190:AJ191)</f>
        <v>2777.9</v>
      </c>
      <c r="AK189" s="59">
        <f>SUM(AK190:AK191)</f>
        <v>530000</v>
      </c>
      <c r="AL189" s="71"/>
      <c r="AM189" s="262"/>
    </row>
    <row r="190" spans="1:39" hidden="1">
      <c r="A190" s="81"/>
      <c r="B190" s="127"/>
      <c r="C190" s="78"/>
      <c r="D190" s="78"/>
      <c r="E190" s="78"/>
      <c r="F190" s="78"/>
      <c r="G190" s="78"/>
      <c r="H190" s="78"/>
      <c r="I190" s="73">
        <v>42149</v>
      </c>
      <c r="J190" s="74" t="s">
        <v>486</v>
      </c>
      <c r="K190" s="59"/>
      <c r="L190" s="59"/>
      <c r="M190" s="59"/>
      <c r="N190" s="59">
        <v>50000</v>
      </c>
      <c r="O190" s="59">
        <v>50000</v>
      </c>
      <c r="P190" s="59">
        <v>50000</v>
      </c>
      <c r="Q190" s="59">
        <v>50000</v>
      </c>
      <c r="R190" s="59"/>
      <c r="S190" s="59">
        <v>50000</v>
      </c>
      <c r="T190" s="59"/>
      <c r="U190" s="59"/>
      <c r="V190" s="72">
        <f t="shared" si="96"/>
        <v>100</v>
      </c>
      <c r="W190" s="58">
        <v>50000</v>
      </c>
      <c r="X190" s="71">
        <v>50000</v>
      </c>
      <c r="Y190" s="71">
        <v>450000</v>
      </c>
      <c r="Z190" s="71">
        <v>450000</v>
      </c>
      <c r="AA190" s="71">
        <v>500000</v>
      </c>
      <c r="AB190" s="71"/>
      <c r="AC190" s="71">
        <v>500000</v>
      </c>
      <c r="AD190" s="71">
        <v>450000</v>
      </c>
      <c r="AE190" s="71"/>
      <c r="AF190" s="71"/>
      <c r="AG190" s="84">
        <f>SUM(AD190+AE190-AF190)</f>
        <v>450000</v>
      </c>
      <c r="AH190" s="71"/>
      <c r="AI190" s="71">
        <v>550000</v>
      </c>
      <c r="AJ190" s="22">
        <v>2777.9</v>
      </c>
      <c r="AK190" s="71">
        <v>500000</v>
      </c>
      <c r="AL190" s="71"/>
      <c r="AM190" s="262"/>
    </row>
    <row r="191" spans="1:39" hidden="1">
      <c r="A191" s="81"/>
      <c r="B191" s="127"/>
      <c r="C191" s="78"/>
      <c r="D191" s="78"/>
      <c r="E191" s="78"/>
      <c r="F191" s="78"/>
      <c r="G191" s="78"/>
      <c r="H191" s="78"/>
      <c r="I191" s="73">
        <v>42141</v>
      </c>
      <c r="J191" s="74" t="s">
        <v>283</v>
      </c>
      <c r="K191" s="59"/>
      <c r="L191" s="59"/>
      <c r="M191" s="59"/>
      <c r="N191" s="59"/>
      <c r="O191" s="59"/>
      <c r="P191" s="59"/>
      <c r="Q191" s="59"/>
      <c r="R191" s="59"/>
      <c r="S191" s="59">
        <v>50000</v>
      </c>
      <c r="T191" s="59"/>
      <c r="U191" s="59"/>
      <c r="V191" s="72" t="e">
        <f t="shared" si="96"/>
        <v>#DIV/0!</v>
      </c>
      <c r="W191" s="58">
        <v>50000</v>
      </c>
      <c r="X191" s="71">
        <v>50000</v>
      </c>
      <c r="Y191" s="71">
        <v>50000</v>
      </c>
      <c r="Z191" s="71">
        <v>50000</v>
      </c>
      <c r="AA191" s="71">
        <v>0</v>
      </c>
      <c r="AB191" s="71"/>
      <c r="AC191" s="71">
        <v>0</v>
      </c>
      <c r="AD191" s="71"/>
      <c r="AE191" s="71"/>
      <c r="AF191" s="71"/>
      <c r="AG191" s="84">
        <f t="shared" si="80"/>
        <v>0</v>
      </c>
      <c r="AH191" s="71"/>
      <c r="AI191" s="71">
        <v>0</v>
      </c>
      <c r="AJ191" s="22">
        <v>0</v>
      </c>
      <c r="AK191" s="71">
        <v>30000</v>
      </c>
      <c r="AL191" s="71"/>
      <c r="AM191" s="262"/>
    </row>
    <row r="192" spans="1:39">
      <c r="A192" s="154" t="s">
        <v>269</v>
      </c>
      <c r="B192" s="161"/>
      <c r="C192" s="150"/>
      <c r="D192" s="150"/>
      <c r="E192" s="150"/>
      <c r="F192" s="150"/>
      <c r="G192" s="150"/>
      <c r="H192" s="150"/>
      <c r="I192" s="162" t="s">
        <v>29</v>
      </c>
      <c r="J192" s="163" t="s">
        <v>189</v>
      </c>
      <c r="K192" s="164">
        <f t="shared" ref="K192:AE195" si="128">SUM(K193)</f>
        <v>170587.68</v>
      </c>
      <c r="L192" s="164">
        <f t="shared" si="128"/>
        <v>30000</v>
      </c>
      <c r="M192" s="164">
        <f t="shared" si="128"/>
        <v>30000</v>
      </c>
      <c r="N192" s="164">
        <f t="shared" si="128"/>
        <v>15000</v>
      </c>
      <c r="O192" s="164">
        <f t="shared" si="128"/>
        <v>15000</v>
      </c>
      <c r="P192" s="164">
        <f t="shared" si="128"/>
        <v>13000</v>
      </c>
      <c r="Q192" s="164">
        <f t="shared" si="128"/>
        <v>13000</v>
      </c>
      <c r="R192" s="164">
        <f t="shared" si="128"/>
        <v>0</v>
      </c>
      <c r="S192" s="164">
        <f t="shared" si="128"/>
        <v>13000</v>
      </c>
      <c r="T192" s="164">
        <f t="shared" si="128"/>
        <v>0</v>
      </c>
      <c r="U192" s="164">
        <f t="shared" si="128"/>
        <v>0</v>
      </c>
      <c r="V192" s="164">
        <f t="shared" si="128"/>
        <v>100</v>
      </c>
      <c r="W192" s="164">
        <f t="shared" si="128"/>
        <v>15000</v>
      </c>
      <c r="X192" s="164">
        <f t="shared" si="128"/>
        <v>50000</v>
      </c>
      <c r="Y192" s="164">
        <f t="shared" si="128"/>
        <v>50000</v>
      </c>
      <c r="Z192" s="164">
        <f t="shared" si="128"/>
        <v>50000</v>
      </c>
      <c r="AA192" s="164">
        <f t="shared" si="128"/>
        <v>50000</v>
      </c>
      <c r="AB192" s="164">
        <f t="shared" si="128"/>
        <v>7230.75</v>
      </c>
      <c r="AC192" s="164">
        <f t="shared" si="128"/>
        <v>50000</v>
      </c>
      <c r="AD192" s="164">
        <f t="shared" si="128"/>
        <v>50000</v>
      </c>
      <c r="AE192" s="164">
        <f t="shared" si="128"/>
        <v>0</v>
      </c>
      <c r="AF192" s="164">
        <f t="shared" ref="AF192:AM194" si="129">SUM(AF193)</f>
        <v>0</v>
      </c>
      <c r="AG192" s="164">
        <f t="shared" si="129"/>
        <v>50000</v>
      </c>
      <c r="AH192" s="164">
        <f t="shared" si="129"/>
        <v>8325</v>
      </c>
      <c r="AI192" s="164">
        <f t="shared" si="129"/>
        <v>50000</v>
      </c>
      <c r="AJ192" s="164">
        <f t="shared" si="129"/>
        <v>0</v>
      </c>
      <c r="AK192" s="164">
        <f t="shared" si="129"/>
        <v>50000</v>
      </c>
      <c r="AL192" s="164">
        <f t="shared" si="129"/>
        <v>50000</v>
      </c>
      <c r="AM192" s="233">
        <f t="shared" si="129"/>
        <v>50000</v>
      </c>
    </row>
    <row r="193" spans="1:39">
      <c r="A193" s="154"/>
      <c r="B193" s="161"/>
      <c r="C193" s="150"/>
      <c r="D193" s="150"/>
      <c r="E193" s="150"/>
      <c r="F193" s="150"/>
      <c r="G193" s="150"/>
      <c r="H193" s="150"/>
      <c r="I193" s="162" t="s">
        <v>190</v>
      </c>
      <c r="J193" s="163"/>
      <c r="K193" s="164">
        <f t="shared" si="128"/>
        <v>170587.68</v>
      </c>
      <c r="L193" s="164">
        <f t="shared" si="128"/>
        <v>30000</v>
      </c>
      <c r="M193" s="164">
        <f t="shared" si="128"/>
        <v>30000</v>
      </c>
      <c r="N193" s="164">
        <f t="shared" si="128"/>
        <v>15000</v>
      </c>
      <c r="O193" s="164">
        <f t="shared" si="128"/>
        <v>15000</v>
      </c>
      <c r="P193" s="164">
        <f t="shared" si="128"/>
        <v>13000</v>
      </c>
      <c r="Q193" s="164">
        <f t="shared" si="128"/>
        <v>13000</v>
      </c>
      <c r="R193" s="164">
        <f t="shared" si="128"/>
        <v>0</v>
      </c>
      <c r="S193" s="164">
        <f t="shared" si="128"/>
        <v>13000</v>
      </c>
      <c r="T193" s="164">
        <f t="shared" si="128"/>
        <v>0</v>
      </c>
      <c r="U193" s="164">
        <f t="shared" si="128"/>
        <v>0</v>
      </c>
      <c r="V193" s="164">
        <f t="shared" si="128"/>
        <v>100</v>
      </c>
      <c r="W193" s="164">
        <f t="shared" si="128"/>
        <v>15000</v>
      </c>
      <c r="X193" s="164">
        <f t="shared" si="128"/>
        <v>50000</v>
      </c>
      <c r="Y193" s="164">
        <f t="shared" si="128"/>
        <v>50000</v>
      </c>
      <c r="Z193" s="164">
        <f t="shared" si="128"/>
        <v>50000</v>
      </c>
      <c r="AA193" s="164">
        <f t="shared" si="128"/>
        <v>50000</v>
      </c>
      <c r="AB193" s="164">
        <f t="shared" si="128"/>
        <v>7230.75</v>
      </c>
      <c r="AC193" s="164">
        <f t="shared" si="128"/>
        <v>50000</v>
      </c>
      <c r="AD193" s="164">
        <f t="shared" si="128"/>
        <v>50000</v>
      </c>
      <c r="AE193" s="164">
        <f t="shared" si="128"/>
        <v>0</v>
      </c>
      <c r="AF193" s="164">
        <f t="shared" si="129"/>
        <v>0</v>
      </c>
      <c r="AG193" s="164">
        <f t="shared" si="129"/>
        <v>50000</v>
      </c>
      <c r="AH193" s="164">
        <f t="shared" si="129"/>
        <v>8325</v>
      </c>
      <c r="AI193" s="164">
        <f t="shared" si="129"/>
        <v>50000</v>
      </c>
      <c r="AJ193" s="164">
        <f t="shared" si="129"/>
        <v>0</v>
      </c>
      <c r="AK193" s="164">
        <f t="shared" si="129"/>
        <v>50000</v>
      </c>
      <c r="AL193" s="164">
        <f t="shared" si="129"/>
        <v>50000</v>
      </c>
      <c r="AM193" s="233">
        <f t="shared" si="129"/>
        <v>50000</v>
      </c>
    </row>
    <row r="194" spans="1:39">
      <c r="A194" s="132"/>
      <c r="B194" s="136"/>
      <c r="C194" s="133"/>
      <c r="D194" s="133"/>
      <c r="E194" s="133"/>
      <c r="F194" s="133"/>
      <c r="G194" s="133"/>
      <c r="H194" s="133"/>
      <c r="I194" s="134">
        <v>3</v>
      </c>
      <c r="J194" s="92" t="s">
        <v>9</v>
      </c>
      <c r="K194" s="75">
        <f t="shared" si="128"/>
        <v>170587.68</v>
      </c>
      <c r="L194" s="75">
        <f t="shared" si="128"/>
        <v>30000</v>
      </c>
      <c r="M194" s="75">
        <f t="shared" si="128"/>
        <v>30000</v>
      </c>
      <c r="N194" s="75">
        <f t="shared" si="128"/>
        <v>15000</v>
      </c>
      <c r="O194" s="75">
        <f t="shared" si="128"/>
        <v>15000</v>
      </c>
      <c r="P194" s="75">
        <f t="shared" si="128"/>
        <v>13000</v>
      </c>
      <c r="Q194" s="75">
        <f t="shared" si="128"/>
        <v>13000</v>
      </c>
      <c r="R194" s="75">
        <f t="shared" si="128"/>
        <v>0</v>
      </c>
      <c r="S194" s="75">
        <f t="shared" si="128"/>
        <v>13000</v>
      </c>
      <c r="T194" s="75">
        <f t="shared" si="128"/>
        <v>0</v>
      </c>
      <c r="U194" s="75">
        <f t="shared" si="128"/>
        <v>0</v>
      </c>
      <c r="V194" s="75">
        <f t="shared" si="128"/>
        <v>100</v>
      </c>
      <c r="W194" s="75">
        <f t="shared" si="128"/>
        <v>15000</v>
      </c>
      <c r="X194" s="75">
        <f t="shared" si="128"/>
        <v>50000</v>
      </c>
      <c r="Y194" s="75">
        <f>SUM(Y195)</f>
        <v>50000</v>
      </c>
      <c r="Z194" s="75">
        <f>SUM(Z195)</f>
        <v>50000</v>
      </c>
      <c r="AA194" s="75">
        <f t="shared" si="128"/>
        <v>50000</v>
      </c>
      <c r="AB194" s="75">
        <f t="shared" si="128"/>
        <v>7230.75</v>
      </c>
      <c r="AC194" s="75">
        <f t="shared" si="128"/>
        <v>50000</v>
      </c>
      <c r="AD194" s="75">
        <f t="shared" si="128"/>
        <v>50000</v>
      </c>
      <c r="AE194" s="75">
        <f t="shared" si="128"/>
        <v>0</v>
      </c>
      <c r="AF194" s="75">
        <f t="shared" si="129"/>
        <v>0</v>
      </c>
      <c r="AG194" s="75">
        <f t="shared" si="129"/>
        <v>50000</v>
      </c>
      <c r="AH194" s="75">
        <f t="shared" si="129"/>
        <v>8325</v>
      </c>
      <c r="AI194" s="75">
        <f t="shared" si="129"/>
        <v>50000</v>
      </c>
      <c r="AJ194" s="75">
        <f t="shared" si="129"/>
        <v>0</v>
      </c>
      <c r="AK194" s="75">
        <f t="shared" si="129"/>
        <v>50000</v>
      </c>
      <c r="AL194" s="75">
        <f t="shared" si="129"/>
        <v>50000</v>
      </c>
      <c r="AM194" s="234">
        <f t="shared" si="129"/>
        <v>50000</v>
      </c>
    </row>
    <row r="195" spans="1:39">
      <c r="A195" s="135"/>
      <c r="B195" s="136"/>
      <c r="C195" s="133"/>
      <c r="D195" s="133"/>
      <c r="E195" s="133"/>
      <c r="F195" s="133"/>
      <c r="G195" s="133"/>
      <c r="H195" s="133"/>
      <c r="I195" s="134">
        <v>32</v>
      </c>
      <c r="J195" s="92" t="s">
        <v>14</v>
      </c>
      <c r="K195" s="75">
        <f t="shared" si="128"/>
        <v>170587.68</v>
      </c>
      <c r="L195" s="75">
        <f t="shared" si="128"/>
        <v>30000</v>
      </c>
      <c r="M195" s="75">
        <f t="shared" si="128"/>
        <v>30000</v>
      </c>
      <c r="N195" s="75">
        <f t="shared" si="128"/>
        <v>15000</v>
      </c>
      <c r="O195" s="75">
        <f t="shared" si="128"/>
        <v>15000</v>
      </c>
      <c r="P195" s="75">
        <f t="shared" si="128"/>
        <v>13000</v>
      </c>
      <c r="Q195" s="75">
        <f t="shared" si="128"/>
        <v>13000</v>
      </c>
      <c r="R195" s="75">
        <f t="shared" si="128"/>
        <v>0</v>
      </c>
      <c r="S195" s="75">
        <f t="shared" si="128"/>
        <v>13000</v>
      </c>
      <c r="T195" s="75">
        <f t="shared" si="128"/>
        <v>0</v>
      </c>
      <c r="U195" s="75">
        <f t="shared" si="128"/>
        <v>0</v>
      </c>
      <c r="V195" s="75">
        <f t="shared" si="128"/>
        <v>100</v>
      </c>
      <c r="W195" s="75">
        <f t="shared" si="128"/>
        <v>15000</v>
      </c>
      <c r="X195" s="75">
        <f t="shared" si="128"/>
        <v>50000</v>
      </c>
      <c r="Y195" s="75">
        <f>SUM(Y196+Y198)</f>
        <v>50000</v>
      </c>
      <c r="Z195" s="75">
        <f>SUM(Z196+Z198)</f>
        <v>50000</v>
      </c>
      <c r="AA195" s="75">
        <f t="shared" ref="AA195:AK195" si="130">SUM(AA196+AA198)</f>
        <v>50000</v>
      </c>
      <c r="AB195" s="75">
        <f t="shared" si="130"/>
        <v>7230.75</v>
      </c>
      <c r="AC195" s="75">
        <f t="shared" si="130"/>
        <v>50000</v>
      </c>
      <c r="AD195" s="75">
        <f t="shared" si="130"/>
        <v>50000</v>
      </c>
      <c r="AE195" s="75">
        <f t="shared" si="130"/>
        <v>0</v>
      </c>
      <c r="AF195" s="75">
        <f t="shared" si="130"/>
        <v>0</v>
      </c>
      <c r="AG195" s="75">
        <f t="shared" si="130"/>
        <v>50000</v>
      </c>
      <c r="AH195" s="75">
        <f t="shared" si="130"/>
        <v>8325</v>
      </c>
      <c r="AI195" s="75">
        <f t="shared" si="130"/>
        <v>50000</v>
      </c>
      <c r="AJ195" s="75">
        <f t="shared" si="130"/>
        <v>0</v>
      </c>
      <c r="AK195" s="75">
        <f t="shared" si="130"/>
        <v>50000</v>
      </c>
      <c r="AL195" s="71">
        <v>50000</v>
      </c>
      <c r="AM195" s="262">
        <v>50000</v>
      </c>
    </row>
    <row r="196" spans="1:39" hidden="1">
      <c r="A196" s="81"/>
      <c r="B196" s="127"/>
      <c r="C196" s="78"/>
      <c r="D196" s="78"/>
      <c r="E196" s="78"/>
      <c r="F196" s="78"/>
      <c r="G196" s="78"/>
      <c r="H196" s="78"/>
      <c r="I196" s="73">
        <v>322</v>
      </c>
      <c r="J196" s="74" t="s">
        <v>166</v>
      </c>
      <c r="K196" s="59">
        <f t="shared" ref="K196:X196" si="131">SUM(K199)</f>
        <v>170587.68</v>
      </c>
      <c r="L196" s="59">
        <f t="shared" si="131"/>
        <v>30000</v>
      </c>
      <c r="M196" s="59">
        <f t="shared" si="131"/>
        <v>30000</v>
      </c>
      <c r="N196" s="59">
        <f t="shared" si="131"/>
        <v>15000</v>
      </c>
      <c r="O196" s="59">
        <f t="shared" si="131"/>
        <v>15000</v>
      </c>
      <c r="P196" s="59">
        <f t="shared" si="131"/>
        <v>13000</v>
      </c>
      <c r="Q196" s="59">
        <f t="shared" si="131"/>
        <v>13000</v>
      </c>
      <c r="R196" s="59">
        <f t="shared" si="131"/>
        <v>0</v>
      </c>
      <c r="S196" s="59">
        <f t="shared" si="131"/>
        <v>13000</v>
      </c>
      <c r="T196" s="59">
        <f t="shared" si="131"/>
        <v>0</v>
      </c>
      <c r="U196" s="59">
        <f t="shared" si="131"/>
        <v>0</v>
      </c>
      <c r="V196" s="59">
        <f t="shared" si="131"/>
        <v>100</v>
      </c>
      <c r="W196" s="59">
        <f t="shared" si="131"/>
        <v>15000</v>
      </c>
      <c r="X196" s="59">
        <f t="shared" si="131"/>
        <v>50000</v>
      </c>
      <c r="Y196" s="59">
        <f>SUM(Y197)</f>
        <v>0</v>
      </c>
      <c r="Z196" s="59">
        <f>SUM(Z197)</f>
        <v>0</v>
      </c>
      <c r="AA196" s="59">
        <v>0</v>
      </c>
      <c r="AB196" s="59">
        <f t="shared" ref="AB196" si="132">SUM(AB197)</f>
        <v>3818.25</v>
      </c>
      <c r="AC196" s="59">
        <v>0</v>
      </c>
      <c r="AD196" s="59"/>
      <c r="AE196" s="59"/>
      <c r="AF196" s="59"/>
      <c r="AG196" s="84">
        <f t="shared" si="80"/>
        <v>0</v>
      </c>
      <c r="AH196" s="71"/>
      <c r="AI196" s="71"/>
      <c r="AJ196" s="22"/>
      <c r="AK196" s="71"/>
      <c r="AL196" s="71"/>
      <c r="AM196" s="262"/>
    </row>
    <row r="197" spans="1:39" hidden="1">
      <c r="A197" s="81"/>
      <c r="B197" s="127"/>
      <c r="C197" s="78"/>
      <c r="D197" s="78"/>
      <c r="E197" s="78"/>
      <c r="F197" s="78"/>
      <c r="G197" s="78"/>
      <c r="H197" s="78"/>
      <c r="I197" s="73">
        <v>32241</v>
      </c>
      <c r="J197" s="74" t="s">
        <v>347</v>
      </c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72"/>
      <c r="W197" s="58"/>
      <c r="X197" s="77"/>
      <c r="Y197" s="77"/>
      <c r="Z197" s="77"/>
      <c r="AA197" s="71">
        <v>0</v>
      </c>
      <c r="AB197" s="77">
        <v>3818.25</v>
      </c>
      <c r="AC197" s="71">
        <v>0</v>
      </c>
      <c r="AD197" s="71"/>
      <c r="AE197" s="71"/>
      <c r="AF197" s="71"/>
      <c r="AG197" s="84">
        <f t="shared" si="80"/>
        <v>0</v>
      </c>
      <c r="AH197" s="71"/>
      <c r="AI197" s="71"/>
      <c r="AJ197" s="22"/>
      <c r="AK197" s="71"/>
      <c r="AL197" s="71"/>
      <c r="AM197" s="262"/>
    </row>
    <row r="198" spans="1:39">
      <c r="A198" s="81"/>
      <c r="B198" s="127" t="s">
        <v>85</v>
      </c>
      <c r="C198" s="78"/>
      <c r="D198" s="78"/>
      <c r="E198" s="78"/>
      <c r="F198" s="78"/>
      <c r="G198" s="78"/>
      <c r="H198" s="78"/>
      <c r="I198" s="73">
        <v>323</v>
      </c>
      <c r="J198" s="74" t="s">
        <v>133</v>
      </c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72"/>
      <c r="W198" s="58"/>
      <c r="X198" s="77"/>
      <c r="Y198" s="77">
        <f>SUM(Y199)</f>
        <v>50000</v>
      </c>
      <c r="Z198" s="77">
        <f>SUM(Z199)</f>
        <v>50000</v>
      </c>
      <c r="AA198" s="77">
        <f t="shared" ref="AA198:AK198" si="133">SUM(AA199)</f>
        <v>50000</v>
      </c>
      <c r="AB198" s="77">
        <f t="shared" si="133"/>
        <v>3412.5</v>
      </c>
      <c r="AC198" s="77">
        <f t="shared" si="133"/>
        <v>50000</v>
      </c>
      <c r="AD198" s="77">
        <f t="shared" si="133"/>
        <v>50000</v>
      </c>
      <c r="AE198" s="77">
        <f t="shared" si="133"/>
        <v>0</v>
      </c>
      <c r="AF198" s="77">
        <f t="shared" si="133"/>
        <v>0</v>
      </c>
      <c r="AG198" s="77">
        <f t="shared" si="133"/>
        <v>50000</v>
      </c>
      <c r="AH198" s="77">
        <f t="shared" si="133"/>
        <v>8325</v>
      </c>
      <c r="AI198" s="77">
        <f t="shared" si="133"/>
        <v>50000</v>
      </c>
      <c r="AJ198" s="77">
        <f t="shared" si="133"/>
        <v>0</v>
      </c>
      <c r="AK198" s="77">
        <f t="shared" si="133"/>
        <v>50000</v>
      </c>
      <c r="AL198" s="71"/>
      <c r="AM198" s="262"/>
    </row>
    <row r="199" spans="1:39" hidden="1">
      <c r="A199" s="81"/>
      <c r="B199" s="127"/>
      <c r="C199" s="78"/>
      <c r="D199" s="78"/>
      <c r="E199" s="78"/>
      <c r="F199" s="78"/>
      <c r="G199" s="78"/>
      <c r="H199" s="78"/>
      <c r="I199" s="73">
        <v>32329</v>
      </c>
      <c r="J199" s="74" t="s">
        <v>94</v>
      </c>
      <c r="K199" s="59">
        <v>170587.68</v>
      </c>
      <c r="L199" s="59">
        <v>30000</v>
      </c>
      <c r="M199" s="59">
        <v>30000</v>
      </c>
      <c r="N199" s="59">
        <v>15000</v>
      </c>
      <c r="O199" s="59">
        <v>15000</v>
      </c>
      <c r="P199" s="59">
        <v>13000</v>
      </c>
      <c r="Q199" s="59">
        <v>13000</v>
      </c>
      <c r="R199" s="59"/>
      <c r="S199" s="59">
        <v>13000</v>
      </c>
      <c r="T199" s="59"/>
      <c r="U199" s="59"/>
      <c r="V199" s="72">
        <f t="shared" si="96"/>
        <v>100</v>
      </c>
      <c r="W199" s="58">
        <v>15000</v>
      </c>
      <c r="X199" s="71">
        <v>50000</v>
      </c>
      <c r="Y199" s="71">
        <v>50000</v>
      </c>
      <c r="Z199" s="71">
        <v>50000</v>
      </c>
      <c r="AA199" s="71">
        <v>50000</v>
      </c>
      <c r="AB199" s="71">
        <v>3412.5</v>
      </c>
      <c r="AC199" s="71">
        <v>50000</v>
      </c>
      <c r="AD199" s="71">
        <v>50000</v>
      </c>
      <c r="AE199" s="71"/>
      <c r="AF199" s="71"/>
      <c r="AG199" s="84">
        <f>SUM(AD199+AE199-AF199)</f>
        <v>50000</v>
      </c>
      <c r="AH199" s="71">
        <v>8325</v>
      </c>
      <c r="AI199" s="71">
        <v>50000</v>
      </c>
      <c r="AJ199" s="22">
        <v>0</v>
      </c>
      <c r="AK199" s="71">
        <v>50000</v>
      </c>
      <c r="AL199" s="71"/>
      <c r="AM199" s="262"/>
    </row>
    <row r="200" spans="1:39">
      <c r="A200" s="159" t="s">
        <v>191</v>
      </c>
      <c r="B200" s="196"/>
      <c r="C200" s="195"/>
      <c r="D200" s="195"/>
      <c r="E200" s="195"/>
      <c r="F200" s="195"/>
      <c r="G200" s="195"/>
      <c r="H200" s="195"/>
      <c r="I200" s="151" t="s">
        <v>192</v>
      </c>
      <c r="J200" s="197" t="s">
        <v>561</v>
      </c>
      <c r="K200" s="153" t="e">
        <f>SUM(K201+#REF!+#REF!+#REF!+#REF!)</f>
        <v>#REF!</v>
      </c>
      <c r="L200" s="153" t="e">
        <f>SUM(L201+#REF!+#REF!+#REF!+#REF!)</f>
        <v>#REF!</v>
      </c>
      <c r="M200" s="153" t="e">
        <f>SUM(M201+#REF!+#REF!+#REF!+#REF!)</f>
        <v>#REF!</v>
      </c>
      <c r="N200" s="153">
        <f t="shared" ref="N200:X200" si="134">SUM(N201)</f>
        <v>400000</v>
      </c>
      <c r="O200" s="153">
        <f t="shared" si="134"/>
        <v>400000</v>
      </c>
      <c r="P200" s="153">
        <f t="shared" si="134"/>
        <v>500000</v>
      </c>
      <c r="Q200" s="153">
        <f t="shared" si="134"/>
        <v>500000</v>
      </c>
      <c r="R200" s="153">
        <f t="shared" si="134"/>
        <v>0</v>
      </c>
      <c r="S200" s="153">
        <f t="shared" si="134"/>
        <v>500000</v>
      </c>
      <c r="T200" s="153">
        <f t="shared" si="134"/>
        <v>0</v>
      </c>
      <c r="U200" s="153">
        <f t="shared" si="134"/>
        <v>0</v>
      </c>
      <c r="V200" s="153">
        <f t="shared" si="134"/>
        <v>100</v>
      </c>
      <c r="W200" s="153">
        <f t="shared" si="134"/>
        <v>625000</v>
      </c>
      <c r="X200" s="153">
        <f t="shared" si="134"/>
        <v>200000</v>
      </c>
      <c r="Y200" s="153">
        <f>SUM(Y201+Y210)</f>
        <v>100000</v>
      </c>
      <c r="Z200" s="153">
        <f>SUM(Z201+Z210)</f>
        <v>500000</v>
      </c>
      <c r="AA200" s="153">
        <f t="shared" ref="AA200:AM200" si="135">SUM(AA201+AA210)</f>
        <v>150000</v>
      </c>
      <c r="AB200" s="153">
        <f t="shared" si="135"/>
        <v>0</v>
      </c>
      <c r="AC200" s="153">
        <f t="shared" si="135"/>
        <v>250000</v>
      </c>
      <c r="AD200" s="153">
        <f t="shared" si="135"/>
        <v>250000</v>
      </c>
      <c r="AE200" s="153">
        <f t="shared" si="135"/>
        <v>0</v>
      </c>
      <c r="AF200" s="153">
        <f t="shared" si="135"/>
        <v>0</v>
      </c>
      <c r="AG200" s="153">
        <f t="shared" si="135"/>
        <v>250000</v>
      </c>
      <c r="AH200" s="153">
        <f t="shared" si="135"/>
        <v>143600</v>
      </c>
      <c r="AI200" s="153">
        <f t="shared" si="135"/>
        <v>350000</v>
      </c>
      <c r="AJ200" s="153">
        <f t="shared" si="135"/>
        <v>19017.5</v>
      </c>
      <c r="AK200" s="153">
        <f t="shared" si="135"/>
        <v>6670000</v>
      </c>
      <c r="AL200" s="153">
        <f t="shared" si="135"/>
        <v>3050000</v>
      </c>
      <c r="AM200" s="231">
        <f t="shared" si="135"/>
        <v>3050000</v>
      </c>
    </row>
    <row r="201" spans="1:39">
      <c r="A201" s="154" t="s">
        <v>193</v>
      </c>
      <c r="B201" s="161"/>
      <c r="C201" s="150"/>
      <c r="D201" s="150"/>
      <c r="E201" s="150"/>
      <c r="F201" s="150"/>
      <c r="G201" s="150"/>
      <c r="H201" s="150"/>
      <c r="I201" s="162" t="s">
        <v>37</v>
      </c>
      <c r="J201" s="163" t="s">
        <v>245</v>
      </c>
      <c r="K201" s="164" t="e">
        <f t="shared" ref="K201:AM201" si="136">SUM(K203)</f>
        <v>#REF!</v>
      </c>
      <c r="L201" s="164" t="e">
        <f t="shared" si="136"/>
        <v>#REF!</v>
      </c>
      <c r="M201" s="164" t="e">
        <f t="shared" si="136"/>
        <v>#REF!</v>
      </c>
      <c r="N201" s="164">
        <f t="shared" si="136"/>
        <v>400000</v>
      </c>
      <c r="O201" s="164">
        <f>SUM(O203)</f>
        <v>400000</v>
      </c>
      <c r="P201" s="164">
        <f t="shared" si="136"/>
        <v>500000</v>
      </c>
      <c r="Q201" s="164">
        <f>SUM(Q203)</f>
        <v>500000</v>
      </c>
      <c r="R201" s="164">
        <f t="shared" si="136"/>
        <v>0</v>
      </c>
      <c r="S201" s="164">
        <f t="shared" si="136"/>
        <v>500000</v>
      </c>
      <c r="T201" s="164">
        <f t="shared" si="136"/>
        <v>0</v>
      </c>
      <c r="U201" s="164">
        <f t="shared" si="136"/>
        <v>0</v>
      </c>
      <c r="V201" s="164">
        <f t="shared" si="136"/>
        <v>100</v>
      </c>
      <c r="W201" s="164">
        <f t="shared" si="136"/>
        <v>625000</v>
      </c>
      <c r="X201" s="164">
        <f t="shared" si="136"/>
        <v>200000</v>
      </c>
      <c r="Y201" s="164">
        <f t="shared" si="136"/>
        <v>50000</v>
      </c>
      <c r="Z201" s="164">
        <f t="shared" si="136"/>
        <v>50000</v>
      </c>
      <c r="AA201" s="164">
        <f t="shared" si="136"/>
        <v>50000</v>
      </c>
      <c r="AB201" s="164">
        <f t="shared" si="136"/>
        <v>0</v>
      </c>
      <c r="AC201" s="164">
        <f t="shared" si="136"/>
        <v>50000</v>
      </c>
      <c r="AD201" s="164">
        <f t="shared" si="136"/>
        <v>50000</v>
      </c>
      <c r="AE201" s="164">
        <f t="shared" si="136"/>
        <v>0</v>
      </c>
      <c r="AF201" s="164">
        <f t="shared" si="136"/>
        <v>0</v>
      </c>
      <c r="AG201" s="164">
        <f t="shared" si="136"/>
        <v>50000</v>
      </c>
      <c r="AH201" s="164">
        <f t="shared" si="136"/>
        <v>0</v>
      </c>
      <c r="AI201" s="164">
        <f t="shared" si="136"/>
        <v>200000</v>
      </c>
      <c r="AJ201" s="164">
        <f t="shared" si="136"/>
        <v>19017.5</v>
      </c>
      <c r="AK201" s="164">
        <f t="shared" si="136"/>
        <v>6620000</v>
      </c>
      <c r="AL201" s="164">
        <f t="shared" si="136"/>
        <v>3000000</v>
      </c>
      <c r="AM201" s="233">
        <f t="shared" si="136"/>
        <v>3000000</v>
      </c>
    </row>
    <row r="202" spans="1:39">
      <c r="A202" s="154"/>
      <c r="B202" s="161"/>
      <c r="C202" s="150"/>
      <c r="D202" s="150"/>
      <c r="E202" s="150"/>
      <c r="F202" s="150"/>
      <c r="G202" s="150"/>
      <c r="H202" s="150"/>
      <c r="I202" s="162" t="s">
        <v>188</v>
      </c>
      <c r="J202" s="163"/>
      <c r="K202" s="164" t="e">
        <f t="shared" ref="K202:AE204" si="137">SUM(K203)</f>
        <v>#REF!</v>
      </c>
      <c r="L202" s="164" t="e">
        <f t="shared" si="137"/>
        <v>#REF!</v>
      </c>
      <c r="M202" s="164" t="e">
        <f t="shared" si="137"/>
        <v>#REF!</v>
      </c>
      <c r="N202" s="164">
        <f t="shared" si="137"/>
        <v>400000</v>
      </c>
      <c r="O202" s="164">
        <f t="shared" si="137"/>
        <v>400000</v>
      </c>
      <c r="P202" s="164">
        <f t="shared" si="137"/>
        <v>500000</v>
      </c>
      <c r="Q202" s="164">
        <f t="shared" si="137"/>
        <v>500000</v>
      </c>
      <c r="R202" s="164">
        <f t="shared" si="137"/>
        <v>0</v>
      </c>
      <c r="S202" s="164">
        <f t="shared" si="137"/>
        <v>500000</v>
      </c>
      <c r="T202" s="164">
        <f t="shared" si="137"/>
        <v>0</v>
      </c>
      <c r="U202" s="164">
        <f t="shared" si="137"/>
        <v>0</v>
      </c>
      <c r="V202" s="164">
        <f t="shared" si="137"/>
        <v>100</v>
      </c>
      <c r="W202" s="164">
        <f t="shared" si="137"/>
        <v>625000</v>
      </c>
      <c r="X202" s="164">
        <f t="shared" si="137"/>
        <v>200000</v>
      </c>
      <c r="Y202" s="164">
        <f t="shared" si="137"/>
        <v>50000</v>
      </c>
      <c r="Z202" s="164">
        <f t="shared" si="137"/>
        <v>50000</v>
      </c>
      <c r="AA202" s="164">
        <f t="shared" si="137"/>
        <v>50000</v>
      </c>
      <c r="AB202" s="164">
        <f t="shared" si="137"/>
        <v>0</v>
      </c>
      <c r="AC202" s="164">
        <f t="shared" si="137"/>
        <v>50000</v>
      </c>
      <c r="AD202" s="164">
        <f t="shared" si="137"/>
        <v>50000</v>
      </c>
      <c r="AE202" s="164">
        <f t="shared" si="137"/>
        <v>0</v>
      </c>
      <c r="AF202" s="164">
        <f t="shared" ref="AF202:AM204" si="138">SUM(AF203)</f>
        <v>0</v>
      </c>
      <c r="AG202" s="164">
        <f t="shared" si="138"/>
        <v>50000</v>
      </c>
      <c r="AH202" s="164">
        <f t="shared" si="138"/>
        <v>0</v>
      </c>
      <c r="AI202" s="164">
        <f t="shared" si="138"/>
        <v>200000</v>
      </c>
      <c r="AJ202" s="164">
        <f t="shared" si="138"/>
        <v>19017.5</v>
      </c>
      <c r="AK202" s="164">
        <f t="shared" si="138"/>
        <v>6620000</v>
      </c>
      <c r="AL202" s="164">
        <f t="shared" si="138"/>
        <v>3000000</v>
      </c>
      <c r="AM202" s="233">
        <f t="shared" si="138"/>
        <v>3000000</v>
      </c>
    </row>
    <row r="203" spans="1:39">
      <c r="A203" s="132"/>
      <c r="B203" s="136"/>
      <c r="C203" s="133"/>
      <c r="D203" s="133"/>
      <c r="E203" s="133"/>
      <c r="F203" s="133"/>
      <c r="G203" s="133"/>
      <c r="H203" s="133"/>
      <c r="I203" s="134">
        <v>4</v>
      </c>
      <c r="J203" s="92" t="s">
        <v>21</v>
      </c>
      <c r="K203" s="75" t="e">
        <f t="shared" si="137"/>
        <v>#REF!</v>
      </c>
      <c r="L203" s="75" t="e">
        <f t="shared" si="137"/>
        <v>#REF!</v>
      </c>
      <c r="M203" s="75" t="e">
        <f t="shared" si="137"/>
        <v>#REF!</v>
      </c>
      <c r="N203" s="75">
        <f>SUM(N204)</f>
        <v>400000</v>
      </c>
      <c r="O203" s="75">
        <f>SUM(O204)</f>
        <v>400000</v>
      </c>
      <c r="P203" s="75">
        <f t="shared" si="137"/>
        <v>500000</v>
      </c>
      <c r="Q203" s="75">
        <f t="shared" si="137"/>
        <v>500000</v>
      </c>
      <c r="R203" s="75">
        <f t="shared" si="137"/>
        <v>0</v>
      </c>
      <c r="S203" s="75">
        <f t="shared" si="137"/>
        <v>500000</v>
      </c>
      <c r="T203" s="75">
        <f t="shared" si="137"/>
        <v>0</v>
      </c>
      <c r="U203" s="75">
        <f t="shared" si="137"/>
        <v>0</v>
      </c>
      <c r="V203" s="75">
        <f t="shared" si="137"/>
        <v>100</v>
      </c>
      <c r="W203" s="75">
        <f t="shared" si="137"/>
        <v>625000</v>
      </c>
      <c r="X203" s="75">
        <f t="shared" si="137"/>
        <v>200000</v>
      </c>
      <c r="Y203" s="75">
        <f t="shared" si="137"/>
        <v>50000</v>
      </c>
      <c r="Z203" s="75">
        <f t="shared" si="137"/>
        <v>50000</v>
      </c>
      <c r="AA203" s="75">
        <f t="shared" si="137"/>
        <v>50000</v>
      </c>
      <c r="AB203" s="75">
        <f t="shared" si="137"/>
        <v>0</v>
      </c>
      <c r="AC203" s="75">
        <f t="shared" si="137"/>
        <v>50000</v>
      </c>
      <c r="AD203" s="75">
        <f t="shared" si="137"/>
        <v>50000</v>
      </c>
      <c r="AE203" s="75">
        <f t="shared" si="137"/>
        <v>0</v>
      </c>
      <c r="AF203" s="75">
        <f t="shared" si="138"/>
        <v>0</v>
      </c>
      <c r="AG203" s="75">
        <f t="shared" si="138"/>
        <v>50000</v>
      </c>
      <c r="AH203" s="75">
        <f t="shared" si="138"/>
        <v>0</v>
      </c>
      <c r="AI203" s="75">
        <f t="shared" si="138"/>
        <v>200000</v>
      </c>
      <c r="AJ203" s="75">
        <f t="shared" si="138"/>
        <v>19017.5</v>
      </c>
      <c r="AK203" s="75">
        <f t="shared" si="138"/>
        <v>6620000</v>
      </c>
      <c r="AL203" s="75">
        <f t="shared" si="138"/>
        <v>3000000</v>
      </c>
      <c r="AM203" s="234">
        <f t="shared" si="138"/>
        <v>3000000</v>
      </c>
    </row>
    <row r="204" spans="1:39">
      <c r="A204" s="135"/>
      <c r="B204" s="136"/>
      <c r="C204" s="133"/>
      <c r="D204" s="133"/>
      <c r="E204" s="133"/>
      <c r="F204" s="133"/>
      <c r="G204" s="133"/>
      <c r="H204" s="133"/>
      <c r="I204" s="134">
        <v>42</v>
      </c>
      <c r="J204" s="92" t="s">
        <v>38</v>
      </c>
      <c r="K204" s="75" t="e">
        <f>SUM(K205:K205)</f>
        <v>#REF!</v>
      </c>
      <c r="L204" s="75" t="e">
        <f>SUM(L205:L205)</f>
        <v>#REF!</v>
      </c>
      <c r="M204" s="75" t="e">
        <f>SUM(M205:M205)</f>
        <v>#REF!</v>
      </c>
      <c r="N204" s="75">
        <f>SUM(N205)</f>
        <v>400000</v>
      </c>
      <c r="O204" s="75">
        <f>SUM(O205)</f>
        <v>400000</v>
      </c>
      <c r="P204" s="75">
        <f t="shared" si="137"/>
        <v>500000</v>
      </c>
      <c r="Q204" s="75">
        <f t="shared" si="137"/>
        <v>500000</v>
      </c>
      <c r="R204" s="75">
        <f t="shared" si="137"/>
        <v>0</v>
      </c>
      <c r="S204" s="75">
        <f t="shared" si="137"/>
        <v>500000</v>
      </c>
      <c r="T204" s="75">
        <f t="shared" si="137"/>
        <v>0</v>
      </c>
      <c r="U204" s="75">
        <f t="shared" si="137"/>
        <v>0</v>
      </c>
      <c r="V204" s="75">
        <f t="shared" si="137"/>
        <v>100</v>
      </c>
      <c r="W204" s="75">
        <f>SUM(W205)</f>
        <v>625000</v>
      </c>
      <c r="X204" s="75">
        <f>SUM(X205)</f>
        <v>200000</v>
      </c>
      <c r="Y204" s="75">
        <f t="shared" si="137"/>
        <v>50000</v>
      </c>
      <c r="Z204" s="75">
        <f t="shared" si="137"/>
        <v>50000</v>
      </c>
      <c r="AA204" s="75">
        <f t="shared" si="137"/>
        <v>50000</v>
      </c>
      <c r="AB204" s="75">
        <f t="shared" si="137"/>
        <v>0</v>
      </c>
      <c r="AC204" s="75">
        <f t="shared" si="137"/>
        <v>50000</v>
      </c>
      <c r="AD204" s="75">
        <f t="shared" si="137"/>
        <v>50000</v>
      </c>
      <c r="AE204" s="75">
        <f t="shared" si="137"/>
        <v>0</v>
      </c>
      <c r="AF204" s="75">
        <f t="shared" si="138"/>
        <v>0</v>
      </c>
      <c r="AG204" s="75">
        <f t="shared" si="138"/>
        <v>50000</v>
      </c>
      <c r="AH204" s="75">
        <f t="shared" si="138"/>
        <v>0</v>
      </c>
      <c r="AI204" s="75">
        <f t="shared" si="138"/>
        <v>200000</v>
      </c>
      <c r="AJ204" s="75">
        <f t="shared" si="138"/>
        <v>19017.5</v>
      </c>
      <c r="AK204" s="75">
        <f t="shared" si="138"/>
        <v>6620000</v>
      </c>
      <c r="AL204" s="71">
        <v>3000000</v>
      </c>
      <c r="AM204" s="262">
        <v>3000000</v>
      </c>
    </row>
    <row r="205" spans="1:39">
      <c r="A205" s="81"/>
      <c r="B205" s="127"/>
      <c r="C205" s="78"/>
      <c r="D205" s="78"/>
      <c r="E205" s="78"/>
      <c r="F205" s="78"/>
      <c r="G205" s="78"/>
      <c r="H205" s="78"/>
      <c r="I205" s="73">
        <v>421</v>
      </c>
      <c r="J205" s="74" t="s">
        <v>138</v>
      </c>
      <c r="K205" s="59" t="e">
        <f>SUM(#REF!)</f>
        <v>#REF!</v>
      </c>
      <c r="L205" s="59" t="e">
        <f>SUM(#REF!)</f>
        <v>#REF!</v>
      </c>
      <c r="M205" s="59" t="e">
        <f>SUM(#REF!)</f>
        <v>#REF!</v>
      </c>
      <c r="N205" s="59">
        <f t="shared" ref="N205:V205" si="139">SUM(N206:N206)</f>
        <v>400000</v>
      </c>
      <c r="O205" s="59">
        <f t="shared" si="139"/>
        <v>400000</v>
      </c>
      <c r="P205" s="59">
        <f t="shared" si="139"/>
        <v>500000</v>
      </c>
      <c r="Q205" s="59">
        <f t="shared" si="139"/>
        <v>500000</v>
      </c>
      <c r="R205" s="59">
        <f t="shared" si="139"/>
        <v>0</v>
      </c>
      <c r="S205" s="59">
        <f t="shared" si="139"/>
        <v>500000</v>
      </c>
      <c r="T205" s="59">
        <f t="shared" si="139"/>
        <v>0</v>
      </c>
      <c r="U205" s="59">
        <f t="shared" si="139"/>
        <v>0</v>
      </c>
      <c r="V205" s="59">
        <f t="shared" si="139"/>
        <v>100</v>
      </c>
      <c r="W205" s="59">
        <f>SUM(W206:W206)</f>
        <v>625000</v>
      </c>
      <c r="X205" s="59">
        <f t="shared" ref="X205:AF205" si="140">SUM(X206:X206)</f>
        <v>200000</v>
      </c>
      <c r="Y205" s="59">
        <f t="shared" si="140"/>
        <v>50000</v>
      </c>
      <c r="Z205" s="59">
        <f t="shared" si="140"/>
        <v>50000</v>
      </c>
      <c r="AA205" s="59">
        <f t="shared" si="140"/>
        <v>50000</v>
      </c>
      <c r="AB205" s="59">
        <f t="shared" si="140"/>
        <v>0</v>
      </c>
      <c r="AC205" s="59">
        <f t="shared" si="140"/>
        <v>50000</v>
      </c>
      <c r="AD205" s="59">
        <f t="shared" si="140"/>
        <v>50000</v>
      </c>
      <c r="AE205" s="59">
        <f t="shared" si="140"/>
        <v>0</v>
      </c>
      <c r="AF205" s="59">
        <f t="shared" si="140"/>
        <v>0</v>
      </c>
      <c r="AG205" s="59">
        <f>SUM(AG209+AG206)</f>
        <v>50000</v>
      </c>
      <c r="AH205" s="59">
        <f>SUM(AH209+AH206)</f>
        <v>0</v>
      </c>
      <c r="AI205" s="59">
        <f>SUM(AI209+AI206)</f>
        <v>200000</v>
      </c>
      <c r="AJ205" s="59">
        <f>SUM(AJ206:AJ209)</f>
        <v>19017.5</v>
      </c>
      <c r="AK205" s="59">
        <f>SUM(AK206:AK209)</f>
        <v>6620000</v>
      </c>
      <c r="AL205" s="71"/>
      <c r="AM205" s="262"/>
    </row>
    <row r="206" spans="1:39" hidden="1">
      <c r="A206" s="81"/>
      <c r="B206" s="127"/>
      <c r="C206" s="78"/>
      <c r="D206" s="78"/>
      <c r="E206" s="78"/>
      <c r="F206" s="78"/>
      <c r="G206" s="78"/>
      <c r="H206" s="78"/>
      <c r="I206" s="73">
        <v>42141</v>
      </c>
      <c r="J206" s="74" t="s">
        <v>487</v>
      </c>
      <c r="K206" s="59"/>
      <c r="L206" s="59"/>
      <c r="M206" s="59"/>
      <c r="N206" s="59">
        <v>400000</v>
      </c>
      <c r="O206" s="59">
        <v>400000</v>
      </c>
      <c r="P206" s="59">
        <v>500000</v>
      </c>
      <c r="Q206" s="59">
        <v>500000</v>
      </c>
      <c r="R206" s="59"/>
      <c r="S206" s="59">
        <v>500000</v>
      </c>
      <c r="T206" s="59"/>
      <c r="U206" s="59"/>
      <c r="V206" s="72">
        <f t="shared" si="96"/>
        <v>100</v>
      </c>
      <c r="W206" s="58">
        <v>625000</v>
      </c>
      <c r="X206" s="71">
        <v>200000</v>
      </c>
      <c r="Y206" s="71">
        <v>50000</v>
      </c>
      <c r="Z206" s="71">
        <v>50000</v>
      </c>
      <c r="AA206" s="71">
        <v>50000</v>
      </c>
      <c r="AB206" s="71"/>
      <c r="AC206" s="71">
        <v>50000</v>
      </c>
      <c r="AD206" s="71">
        <v>50000</v>
      </c>
      <c r="AE206" s="71"/>
      <c r="AF206" s="71"/>
      <c r="AG206" s="84">
        <f>SUM(AD206+AE206-AF206)</f>
        <v>50000</v>
      </c>
      <c r="AH206" s="71"/>
      <c r="AI206" s="71">
        <v>200000</v>
      </c>
      <c r="AJ206" s="22">
        <v>0</v>
      </c>
      <c r="AK206" s="71">
        <v>20000</v>
      </c>
      <c r="AL206" s="71"/>
      <c r="AM206" s="262"/>
    </row>
    <row r="207" spans="1:39" hidden="1">
      <c r="A207" s="81"/>
      <c r="B207" s="127"/>
      <c r="C207" s="78"/>
      <c r="D207" s="78"/>
      <c r="E207" s="78"/>
      <c r="F207" s="78"/>
      <c r="G207" s="78"/>
      <c r="H207" s="78"/>
      <c r="I207" s="73">
        <v>42142</v>
      </c>
      <c r="J207" s="74" t="s">
        <v>513</v>
      </c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72"/>
      <c r="W207" s="58"/>
      <c r="X207" s="71"/>
      <c r="Y207" s="71"/>
      <c r="Z207" s="71"/>
      <c r="AA207" s="71"/>
      <c r="AB207" s="71"/>
      <c r="AC207" s="71"/>
      <c r="AD207" s="71"/>
      <c r="AE207" s="71"/>
      <c r="AF207" s="71"/>
      <c r="AG207" s="84"/>
      <c r="AH207" s="71"/>
      <c r="AI207" s="71"/>
      <c r="AJ207" s="22"/>
      <c r="AK207" s="71">
        <v>600000</v>
      </c>
      <c r="AL207" s="71"/>
      <c r="AM207" s="262"/>
    </row>
    <row r="208" spans="1:39" hidden="1">
      <c r="A208" s="81"/>
      <c r="B208" s="127"/>
      <c r="C208" s="78"/>
      <c r="D208" s="78"/>
      <c r="E208" s="78"/>
      <c r="F208" s="78"/>
      <c r="G208" s="78"/>
      <c r="H208" s="78"/>
      <c r="I208" s="73">
        <v>42142</v>
      </c>
      <c r="J208" s="74" t="s">
        <v>516</v>
      </c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72"/>
      <c r="W208" s="58"/>
      <c r="X208" s="71"/>
      <c r="Y208" s="71"/>
      <c r="Z208" s="71"/>
      <c r="AA208" s="71"/>
      <c r="AB208" s="71"/>
      <c r="AC208" s="71"/>
      <c r="AD208" s="71"/>
      <c r="AE208" s="71"/>
      <c r="AF208" s="71"/>
      <c r="AG208" s="84"/>
      <c r="AH208" s="71"/>
      <c r="AI208" s="71"/>
      <c r="AJ208" s="22"/>
      <c r="AK208" s="71">
        <v>6000000</v>
      </c>
      <c r="AL208" s="71"/>
      <c r="AM208" s="262"/>
    </row>
    <row r="209" spans="1:39" hidden="1">
      <c r="A209" s="81"/>
      <c r="B209" s="127"/>
      <c r="C209" s="78"/>
      <c r="D209" s="78"/>
      <c r="E209" s="78"/>
      <c r="F209" s="78"/>
      <c r="G209" s="78"/>
      <c r="H209" s="78"/>
      <c r="I209" s="73">
        <v>42147</v>
      </c>
      <c r="J209" s="74" t="s">
        <v>505</v>
      </c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72"/>
      <c r="W209" s="58"/>
      <c r="X209" s="71"/>
      <c r="Y209" s="71"/>
      <c r="Z209" s="71"/>
      <c r="AA209" s="71"/>
      <c r="AB209" s="71"/>
      <c r="AC209" s="71"/>
      <c r="AD209" s="71"/>
      <c r="AE209" s="71"/>
      <c r="AF209" s="71"/>
      <c r="AG209" s="84"/>
      <c r="AH209" s="71"/>
      <c r="AI209" s="71"/>
      <c r="AJ209" s="22">
        <v>19017.5</v>
      </c>
      <c r="AK209" s="71">
        <v>0</v>
      </c>
      <c r="AL209" s="71"/>
      <c r="AM209" s="262"/>
    </row>
    <row r="210" spans="1:39">
      <c r="A210" s="154" t="s">
        <v>343</v>
      </c>
      <c r="B210" s="161"/>
      <c r="C210" s="150"/>
      <c r="D210" s="150"/>
      <c r="E210" s="150"/>
      <c r="F210" s="150"/>
      <c r="G210" s="150"/>
      <c r="H210" s="150"/>
      <c r="I210" s="162" t="s">
        <v>37</v>
      </c>
      <c r="J210" s="163" t="s">
        <v>344</v>
      </c>
      <c r="K210" s="164" t="e">
        <f t="shared" ref="K210:N210" si="141">SUM(K212)</f>
        <v>#REF!</v>
      </c>
      <c r="L210" s="164" t="e">
        <f t="shared" si="141"/>
        <v>#REF!</v>
      </c>
      <c r="M210" s="164" t="e">
        <f t="shared" si="141"/>
        <v>#REF!</v>
      </c>
      <c r="N210" s="164">
        <f t="shared" si="141"/>
        <v>400000</v>
      </c>
      <c r="O210" s="164">
        <f>SUM(O212)</f>
        <v>400000</v>
      </c>
      <c r="P210" s="164">
        <f t="shared" ref="P210" si="142">SUM(P212)</f>
        <v>500000</v>
      </c>
      <c r="Q210" s="164">
        <f>SUM(Q212)</f>
        <v>500000</v>
      </c>
      <c r="R210" s="164">
        <f t="shared" ref="R210:AM210" si="143">SUM(R212)</f>
        <v>0</v>
      </c>
      <c r="S210" s="164">
        <f t="shared" si="143"/>
        <v>500000</v>
      </c>
      <c r="T210" s="164">
        <f t="shared" si="143"/>
        <v>0</v>
      </c>
      <c r="U210" s="164">
        <f t="shared" si="143"/>
        <v>0</v>
      </c>
      <c r="V210" s="164">
        <f t="shared" si="143"/>
        <v>100</v>
      </c>
      <c r="W210" s="164">
        <f t="shared" si="143"/>
        <v>0</v>
      </c>
      <c r="X210" s="164">
        <f t="shared" si="143"/>
        <v>0</v>
      </c>
      <c r="Y210" s="164">
        <f t="shared" si="143"/>
        <v>50000</v>
      </c>
      <c r="Z210" s="164">
        <f t="shared" si="143"/>
        <v>450000</v>
      </c>
      <c r="AA210" s="164">
        <f t="shared" si="143"/>
        <v>100000</v>
      </c>
      <c r="AB210" s="164">
        <f t="shared" si="143"/>
        <v>0</v>
      </c>
      <c r="AC210" s="164">
        <f t="shared" si="143"/>
        <v>200000</v>
      </c>
      <c r="AD210" s="164">
        <f t="shared" si="143"/>
        <v>200000</v>
      </c>
      <c r="AE210" s="164">
        <f t="shared" si="143"/>
        <v>0</v>
      </c>
      <c r="AF210" s="164">
        <f t="shared" si="143"/>
        <v>0</v>
      </c>
      <c r="AG210" s="164">
        <f t="shared" si="143"/>
        <v>200000</v>
      </c>
      <c r="AH210" s="164">
        <f t="shared" si="143"/>
        <v>143600</v>
      </c>
      <c r="AI210" s="164">
        <f t="shared" si="143"/>
        <v>150000</v>
      </c>
      <c r="AJ210" s="164">
        <f t="shared" si="143"/>
        <v>0</v>
      </c>
      <c r="AK210" s="164">
        <f t="shared" si="143"/>
        <v>50000</v>
      </c>
      <c r="AL210" s="164">
        <f t="shared" si="143"/>
        <v>50000</v>
      </c>
      <c r="AM210" s="233">
        <f t="shared" si="143"/>
        <v>50000</v>
      </c>
    </row>
    <row r="211" spans="1:39">
      <c r="A211" s="154"/>
      <c r="B211" s="161"/>
      <c r="C211" s="150"/>
      <c r="D211" s="150"/>
      <c r="E211" s="150"/>
      <c r="F211" s="150"/>
      <c r="G211" s="150"/>
      <c r="H211" s="150"/>
      <c r="I211" s="162" t="s">
        <v>188</v>
      </c>
      <c r="J211" s="163"/>
      <c r="K211" s="164" t="e">
        <f t="shared" ref="K211:AE213" si="144">SUM(K212)</f>
        <v>#REF!</v>
      </c>
      <c r="L211" s="164" t="e">
        <f t="shared" si="144"/>
        <v>#REF!</v>
      </c>
      <c r="M211" s="164" t="e">
        <f t="shared" si="144"/>
        <v>#REF!</v>
      </c>
      <c r="N211" s="164">
        <f t="shared" si="144"/>
        <v>400000</v>
      </c>
      <c r="O211" s="164">
        <f t="shared" si="144"/>
        <v>400000</v>
      </c>
      <c r="P211" s="164">
        <f t="shared" si="144"/>
        <v>500000</v>
      </c>
      <c r="Q211" s="164">
        <f t="shared" si="144"/>
        <v>500000</v>
      </c>
      <c r="R211" s="164">
        <f t="shared" si="144"/>
        <v>0</v>
      </c>
      <c r="S211" s="164">
        <f t="shared" si="144"/>
        <v>500000</v>
      </c>
      <c r="T211" s="164">
        <f t="shared" si="144"/>
        <v>0</v>
      </c>
      <c r="U211" s="164">
        <f t="shared" si="144"/>
        <v>0</v>
      </c>
      <c r="V211" s="164">
        <f t="shared" si="144"/>
        <v>100</v>
      </c>
      <c r="W211" s="164">
        <f t="shared" si="144"/>
        <v>0</v>
      </c>
      <c r="X211" s="164">
        <f t="shared" si="144"/>
        <v>0</v>
      </c>
      <c r="Y211" s="164">
        <f t="shared" si="144"/>
        <v>50000</v>
      </c>
      <c r="Z211" s="164">
        <f t="shared" si="144"/>
        <v>450000</v>
      </c>
      <c r="AA211" s="164">
        <f t="shared" si="144"/>
        <v>100000</v>
      </c>
      <c r="AB211" s="164">
        <f t="shared" si="144"/>
        <v>0</v>
      </c>
      <c r="AC211" s="164">
        <f t="shared" si="144"/>
        <v>200000</v>
      </c>
      <c r="AD211" s="164">
        <f t="shared" si="144"/>
        <v>200000</v>
      </c>
      <c r="AE211" s="164">
        <f t="shared" si="144"/>
        <v>0</v>
      </c>
      <c r="AF211" s="164">
        <f t="shared" ref="AF211:AM212" si="145">SUM(AF212)</f>
        <v>0</v>
      </c>
      <c r="AG211" s="164">
        <f t="shared" si="145"/>
        <v>200000</v>
      </c>
      <c r="AH211" s="164">
        <f t="shared" si="145"/>
        <v>143600</v>
      </c>
      <c r="AI211" s="164">
        <f t="shared" si="145"/>
        <v>150000</v>
      </c>
      <c r="AJ211" s="164">
        <f t="shared" si="145"/>
        <v>0</v>
      </c>
      <c r="AK211" s="164">
        <f t="shared" si="145"/>
        <v>50000</v>
      </c>
      <c r="AL211" s="164">
        <f t="shared" si="145"/>
        <v>50000</v>
      </c>
      <c r="AM211" s="233">
        <f t="shared" si="145"/>
        <v>50000</v>
      </c>
    </row>
    <row r="212" spans="1:39">
      <c r="A212" s="132"/>
      <c r="B212" s="136"/>
      <c r="C212" s="133"/>
      <c r="D212" s="133"/>
      <c r="E212" s="133"/>
      <c r="F212" s="133"/>
      <c r="G212" s="133"/>
      <c r="H212" s="133"/>
      <c r="I212" s="134">
        <v>4</v>
      </c>
      <c r="J212" s="92" t="s">
        <v>21</v>
      </c>
      <c r="K212" s="75" t="e">
        <f t="shared" si="144"/>
        <v>#REF!</v>
      </c>
      <c r="L212" s="75" t="e">
        <f t="shared" si="144"/>
        <v>#REF!</v>
      </c>
      <c r="M212" s="75" t="e">
        <f t="shared" si="144"/>
        <v>#REF!</v>
      </c>
      <c r="N212" s="75">
        <f>SUM(N213)</f>
        <v>400000</v>
      </c>
      <c r="O212" s="75">
        <f>SUM(O213)</f>
        <v>400000</v>
      </c>
      <c r="P212" s="75">
        <f t="shared" si="144"/>
        <v>500000</v>
      </c>
      <c r="Q212" s="75">
        <f t="shared" si="144"/>
        <v>500000</v>
      </c>
      <c r="R212" s="75">
        <f t="shared" si="144"/>
        <v>0</v>
      </c>
      <c r="S212" s="75">
        <f t="shared" si="144"/>
        <v>500000</v>
      </c>
      <c r="T212" s="75">
        <f t="shared" si="144"/>
        <v>0</v>
      </c>
      <c r="U212" s="75">
        <f t="shared" si="144"/>
        <v>0</v>
      </c>
      <c r="V212" s="75">
        <f t="shared" si="144"/>
        <v>100</v>
      </c>
      <c r="W212" s="75">
        <f t="shared" si="144"/>
        <v>0</v>
      </c>
      <c r="X212" s="75">
        <f t="shared" si="144"/>
        <v>0</v>
      </c>
      <c r="Y212" s="75">
        <f t="shared" si="144"/>
        <v>50000</v>
      </c>
      <c r="Z212" s="75">
        <f t="shared" si="144"/>
        <v>450000</v>
      </c>
      <c r="AA212" s="75">
        <f t="shared" si="144"/>
        <v>100000</v>
      </c>
      <c r="AB212" s="75">
        <f t="shared" si="144"/>
        <v>0</v>
      </c>
      <c r="AC212" s="75">
        <f t="shared" si="144"/>
        <v>200000</v>
      </c>
      <c r="AD212" s="75">
        <f t="shared" si="144"/>
        <v>200000</v>
      </c>
      <c r="AE212" s="75">
        <f t="shared" si="144"/>
        <v>0</v>
      </c>
      <c r="AF212" s="75">
        <f t="shared" si="145"/>
        <v>0</v>
      </c>
      <c r="AG212" s="75">
        <f t="shared" si="145"/>
        <v>200000</v>
      </c>
      <c r="AH212" s="75">
        <f t="shared" si="145"/>
        <v>143600</v>
      </c>
      <c r="AI212" s="75">
        <f t="shared" si="145"/>
        <v>150000</v>
      </c>
      <c r="AJ212" s="75">
        <f t="shared" si="145"/>
        <v>0</v>
      </c>
      <c r="AK212" s="75">
        <f t="shared" si="145"/>
        <v>50000</v>
      </c>
      <c r="AL212" s="75">
        <f t="shared" si="145"/>
        <v>50000</v>
      </c>
      <c r="AM212" s="234">
        <f t="shared" si="145"/>
        <v>50000</v>
      </c>
    </row>
    <row r="213" spans="1:39">
      <c r="A213" s="135"/>
      <c r="B213" s="136"/>
      <c r="C213" s="133"/>
      <c r="D213" s="133"/>
      <c r="E213" s="133"/>
      <c r="F213" s="133"/>
      <c r="G213" s="133"/>
      <c r="H213" s="133"/>
      <c r="I213" s="134">
        <v>42</v>
      </c>
      <c r="J213" s="92" t="s">
        <v>38</v>
      </c>
      <c r="K213" s="75" t="e">
        <f>SUM(K214:K214)</f>
        <v>#REF!</v>
      </c>
      <c r="L213" s="75" t="e">
        <f>SUM(L214:L214)</f>
        <v>#REF!</v>
      </c>
      <c r="M213" s="75" t="e">
        <f>SUM(M214:M214)</f>
        <v>#REF!</v>
      </c>
      <c r="N213" s="75">
        <f>SUM(N214)</f>
        <v>400000</v>
      </c>
      <c r="O213" s="75">
        <f>SUM(O214)</f>
        <v>400000</v>
      </c>
      <c r="P213" s="75">
        <f t="shared" si="144"/>
        <v>500000</v>
      </c>
      <c r="Q213" s="75">
        <f t="shared" si="144"/>
        <v>500000</v>
      </c>
      <c r="R213" s="75">
        <f t="shared" si="144"/>
        <v>0</v>
      </c>
      <c r="S213" s="75">
        <f t="shared" si="144"/>
        <v>500000</v>
      </c>
      <c r="T213" s="75">
        <f t="shared" si="144"/>
        <v>0</v>
      </c>
      <c r="U213" s="75">
        <f t="shared" si="144"/>
        <v>0</v>
      </c>
      <c r="V213" s="75">
        <f t="shared" si="144"/>
        <v>100</v>
      </c>
      <c r="W213" s="75">
        <f>SUM(W214)</f>
        <v>0</v>
      </c>
      <c r="X213" s="75">
        <f>SUM(X214)</f>
        <v>0</v>
      </c>
      <c r="Y213" s="75">
        <f>SUM(Y214+Y216)</f>
        <v>50000</v>
      </c>
      <c r="Z213" s="75">
        <f>SUM(Z214+Z216)</f>
        <v>450000</v>
      </c>
      <c r="AA213" s="75">
        <f t="shared" ref="AA213:AK213" si="146">SUM(AA214+AA216)</f>
        <v>100000</v>
      </c>
      <c r="AB213" s="75">
        <f t="shared" si="146"/>
        <v>0</v>
      </c>
      <c r="AC213" s="75">
        <f t="shared" si="146"/>
        <v>200000</v>
      </c>
      <c r="AD213" s="75">
        <f t="shared" si="146"/>
        <v>200000</v>
      </c>
      <c r="AE213" s="75">
        <f t="shared" si="146"/>
        <v>0</v>
      </c>
      <c r="AF213" s="75">
        <f t="shared" si="146"/>
        <v>0</v>
      </c>
      <c r="AG213" s="75">
        <f t="shared" si="146"/>
        <v>200000</v>
      </c>
      <c r="AH213" s="75">
        <f t="shared" si="146"/>
        <v>143600</v>
      </c>
      <c r="AI213" s="75">
        <f t="shared" si="146"/>
        <v>150000</v>
      </c>
      <c r="AJ213" s="75">
        <f t="shared" si="146"/>
        <v>0</v>
      </c>
      <c r="AK213" s="75">
        <f t="shared" si="146"/>
        <v>50000</v>
      </c>
      <c r="AL213" s="71">
        <v>50000</v>
      </c>
      <c r="AM213" s="262">
        <v>50000</v>
      </c>
    </row>
    <row r="214" spans="1:39">
      <c r="A214" s="81"/>
      <c r="B214" s="127" t="s">
        <v>462</v>
      </c>
      <c r="C214" s="78"/>
      <c r="D214" s="78"/>
      <c r="E214" s="78"/>
      <c r="F214" s="78"/>
      <c r="G214" s="78"/>
      <c r="H214" s="78"/>
      <c r="I214" s="73">
        <v>422</v>
      </c>
      <c r="J214" s="74" t="s">
        <v>139</v>
      </c>
      <c r="K214" s="59" t="e">
        <f>SUM(#REF!)</f>
        <v>#REF!</v>
      </c>
      <c r="L214" s="59" t="e">
        <f>SUM(#REF!)</f>
        <v>#REF!</v>
      </c>
      <c r="M214" s="59" t="e">
        <f>SUM(#REF!)</f>
        <v>#REF!</v>
      </c>
      <c r="N214" s="59">
        <f t="shared" ref="N214:V214" si="147">SUM(N215:N215)</f>
        <v>400000</v>
      </c>
      <c r="O214" s="59">
        <f t="shared" si="147"/>
        <v>400000</v>
      </c>
      <c r="P214" s="59">
        <f t="shared" si="147"/>
        <v>500000</v>
      </c>
      <c r="Q214" s="59">
        <f t="shared" si="147"/>
        <v>500000</v>
      </c>
      <c r="R214" s="59">
        <f t="shared" si="147"/>
        <v>0</v>
      </c>
      <c r="S214" s="59">
        <f t="shared" si="147"/>
        <v>500000</v>
      </c>
      <c r="T214" s="59">
        <f t="shared" si="147"/>
        <v>0</v>
      </c>
      <c r="U214" s="59">
        <f t="shared" si="147"/>
        <v>0</v>
      </c>
      <c r="V214" s="59">
        <f t="shared" si="147"/>
        <v>100</v>
      </c>
      <c r="W214" s="59">
        <f>SUM(W215:W215)</f>
        <v>0</v>
      </c>
      <c r="X214" s="59">
        <f t="shared" ref="X214:AK214" si="148">SUM(X215:X215)</f>
        <v>0</v>
      </c>
      <c r="Y214" s="59">
        <f t="shared" si="148"/>
        <v>50000</v>
      </c>
      <c r="Z214" s="59">
        <f t="shared" si="148"/>
        <v>50000</v>
      </c>
      <c r="AA214" s="59">
        <f t="shared" si="148"/>
        <v>50000</v>
      </c>
      <c r="AB214" s="59">
        <f t="shared" si="148"/>
        <v>0</v>
      </c>
      <c r="AC214" s="59">
        <f t="shared" si="148"/>
        <v>50000</v>
      </c>
      <c r="AD214" s="59">
        <f t="shared" si="148"/>
        <v>50000</v>
      </c>
      <c r="AE214" s="59">
        <f t="shared" si="148"/>
        <v>0</v>
      </c>
      <c r="AF214" s="59">
        <f t="shared" si="148"/>
        <v>0</v>
      </c>
      <c r="AG214" s="59">
        <f t="shared" si="148"/>
        <v>50000</v>
      </c>
      <c r="AH214" s="59">
        <f t="shared" si="148"/>
        <v>0</v>
      </c>
      <c r="AI214" s="59">
        <f t="shared" si="148"/>
        <v>50000</v>
      </c>
      <c r="AJ214" s="59">
        <f t="shared" si="148"/>
        <v>0</v>
      </c>
      <c r="AK214" s="59">
        <f t="shared" si="148"/>
        <v>50000</v>
      </c>
      <c r="AL214" s="71"/>
      <c r="AM214" s="262"/>
    </row>
    <row r="215" spans="1:39" hidden="1">
      <c r="A215" s="81"/>
      <c r="B215" s="127"/>
      <c r="C215" s="78"/>
      <c r="D215" s="78"/>
      <c r="E215" s="78"/>
      <c r="F215" s="78"/>
      <c r="G215" s="78"/>
      <c r="H215" s="78"/>
      <c r="I215" s="73">
        <v>42231</v>
      </c>
      <c r="J215" s="74" t="s">
        <v>514</v>
      </c>
      <c r="K215" s="59"/>
      <c r="L215" s="59"/>
      <c r="M215" s="59"/>
      <c r="N215" s="59">
        <v>400000</v>
      </c>
      <c r="O215" s="59">
        <v>400000</v>
      </c>
      <c r="P215" s="59">
        <v>500000</v>
      </c>
      <c r="Q215" s="59">
        <v>500000</v>
      </c>
      <c r="R215" s="59"/>
      <c r="S215" s="59">
        <v>500000</v>
      </c>
      <c r="T215" s="59"/>
      <c r="U215" s="59"/>
      <c r="V215" s="72">
        <f t="shared" ref="V215" si="149">S215/P215*100</f>
        <v>100</v>
      </c>
      <c r="W215" s="58"/>
      <c r="X215" s="71"/>
      <c r="Y215" s="71">
        <v>50000</v>
      </c>
      <c r="Z215" s="71">
        <v>50000</v>
      </c>
      <c r="AA215" s="71">
        <v>50000</v>
      </c>
      <c r="AB215" s="71"/>
      <c r="AC215" s="71">
        <v>50000</v>
      </c>
      <c r="AD215" s="71">
        <v>50000</v>
      </c>
      <c r="AE215" s="71"/>
      <c r="AF215" s="71"/>
      <c r="AG215" s="84">
        <f>SUM(AD215+AE215-AF215)</f>
        <v>50000</v>
      </c>
      <c r="AH215" s="71"/>
      <c r="AI215" s="71">
        <v>50000</v>
      </c>
      <c r="AJ215" s="22">
        <v>0</v>
      </c>
      <c r="AK215" s="71">
        <v>50000</v>
      </c>
      <c r="AL215" s="71"/>
      <c r="AM215" s="262"/>
    </row>
    <row r="216" spans="1:39">
      <c r="A216" s="81"/>
      <c r="B216" s="127"/>
      <c r="C216" s="78"/>
      <c r="D216" s="78"/>
      <c r="E216" s="78"/>
      <c r="F216" s="78"/>
      <c r="G216" s="78"/>
      <c r="H216" s="78"/>
      <c r="I216" s="73">
        <v>423</v>
      </c>
      <c r="J216" s="74" t="s">
        <v>373</v>
      </c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72"/>
      <c r="W216" s="58"/>
      <c r="X216" s="71"/>
      <c r="Y216" s="71">
        <f>SUM(Y217)</f>
        <v>0</v>
      </c>
      <c r="Z216" s="71">
        <f>SUM(Z217)</f>
        <v>400000</v>
      </c>
      <c r="AA216" s="71">
        <f>AA217</f>
        <v>50000</v>
      </c>
      <c r="AB216" s="71">
        <f t="shared" ref="AB216" si="150">AB217</f>
        <v>0</v>
      </c>
      <c r="AC216" s="71">
        <f>AC217</f>
        <v>150000</v>
      </c>
      <c r="AD216" s="71">
        <f>AD217</f>
        <v>150000</v>
      </c>
      <c r="AE216" s="71">
        <f t="shared" ref="AE216:AK216" si="151">AE217</f>
        <v>0</v>
      </c>
      <c r="AF216" s="71">
        <f t="shared" si="151"/>
        <v>0</v>
      </c>
      <c r="AG216" s="71">
        <f t="shared" si="151"/>
        <v>150000</v>
      </c>
      <c r="AH216" s="71">
        <f t="shared" si="151"/>
        <v>143600</v>
      </c>
      <c r="AI216" s="71">
        <f t="shared" si="151"/>
        <v>100000</v>
      </c>
      <c r="AJ216" s="71">
        <f t="shared" si="151"/>
        <v>0</v>
      </c>
      <c r="AK216" s="71">
        <f t="shared" si="151"/>
        <v>0</v>
      </c>
      <c r="AL216" s="71"/>
      <c r="AM216" s="262"/>
    </row>
    <row r="217" spans="1:39" hidden="1">
      <c r="A217" s="81"/>
      <c r="B217" s="127"/>
      <c r="C217" s="78"/>
      <c r="D217" s="78"/>
      <c r="E217" s="78"/>
      <c r="F217" s="78"/>
      <c r="G217" s="78"/>
      <c r="H217" s="78"/>
      <c r="I217" s="73">
        <v>42315</v>
      </c>
      <c r="J217" s="74" t="s">
        <v>443</v>
      </c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72"/>
      <c r="W217" s="58"/>
      <c r="X217" s="71"/>
      <c r="Y217" s="71">
        <v>0</v>
      </c>
      <c r="Z217" s="71">
        <v>400000</v>
      </c>
      <c r="AA217" s="71">
        <v>50000</v>
      </c>
      <c r="AB217" s="71"/>
      <c r="AC217" s="71">
        <v>150000</v>
      </c>
      <c r="AD217" s="71">
        <v>150000</v>
      </c>
      <c r="AE217" s="71"/>
      <c r="AF217" s="71"/>
      <c r="AG217" s="84">
        <f>SUM(AD217+AE217-AF217)</f>
        <v>150000</v>
      </c>
      <c r="AH217" s="71">
        <v>143600</v>
      </c>
      <c r="AI217" s="71">
        <v>100000</v>
      </c>
      <c r="AJ217" s="22">
        <v>0</v>
      </c>
      <c r="AK217" s="71">
        <v>0</v>
      </c>
      <c r="AL217" s="71"/>
      <c r="AM217" s="262"/>
    </row>
    <row r="218" spans="1:39">
      <c r="A218" s="159" t="s">
        <v>199</v>
      </c>
      <c r="B218" s="194"/>
      <c r="C218" s="194"/>
      <c r="D218" s="194"/>
      <c r="E218" s="194"/>
      <c r="F218" s="194"/>
      <c r="G218" s="194"/>
      <c r="H218" s="194"/>
      <c r="I218" s="156" t="s">
        <v>194</v>
      </c>
      <c r="J218" s="157" t="s">
        <v>252</v>
      </c>
      <c r="K218" s="158" t="e">
        <f>SUM(K219+K229+K307+K242)</f>
        <v>#REF!</v>
      </c>
      <c r="L218" s="158" t="e">
        <f>SUM(L219+L229+L307+L242)</f>
        <v>#REF!</v>
      </c>
      <c r="M218" s="158" t="e">
        <f>SUM(M219+M229+M307+M242)</f>
        <v>#REF!</v>
      </c>
      <c r="N218" s="158">
        <f>SUM(N219+N307+N242+N229)</f>
        <v>88000</v>
      </c>
      <c r="O218" s="158">
        <f>SUM(O219+O307+O242+O229)</f>
        <v>88000</v>
      </c>
      <c r="P218" s="158">
        <f>SUM(P219+P307+P242+P229+P236)</f>
        <v>508000</v>
      </c>
      <c r="Q218" s="158">
        <f>SUM(Q219+Q307+Q242+Q229+Q236)</f>
        <v>508000</v>
      </c>
      <c r="R218" s="158">
        <f t="shared" ref="R218:AM218" si="152">SUM(R219+R307+R242+R229)</f>
        <v>39709.339999999997</v>
      </c>
      <c r="S218" s="158">
        <f t="shared" si="152"/>
        <v>98000</v>
      </c>
      <c r="T218" s="158">
        <f t="shared" si="152"/>
        <v>35615.199999999997</v>
      </c>
      <c r="U218" s="158">
        <f t="shared" si="152"/>
        <v>0</v>
      </c>
      <c r="V218" s="158">
        <f t="shared" si="152"/>
        <v>610</v>
      </c>
      <c r="W218" s="158">
        <f t="shared" si="152"/>
        <v>88000</v>
      </c>
      <c r="X218" s="158">
        <f t="shared" si="152"/>
        <v>128000</v>
      </c>
      <c r="Y218" s="158">
        <f t="shared" si="152"/>
        <v>123000</v>
      </c>
      <c r="Z218" s="158">
        <f t="shared" si="152"/>
        <v>138000</v>
      </c>
      <c r="AA218" s="158">
        <f t="shared" si="152"/>
        <v>147000</v>
      </c>
      <c r="AB218" s="158">
        <f t="shared" si="152"/>
        <v>57395.380000000005</v>
      </c>
      <c r="AC218" s="158">
        <f t="shared" si="152"/>
        <v>447000</v>
      </c>
      <c r="AD218" s="158">
        <f t="shared" si="152"/>
        <v>439000</v>
      </c>
      <c r="AE218" s="158">
        <f t="shared" si="152"/>
        <v>0</v>
      </c>
      <c r="AF218" s="158">
        <f t="shared" si="152"/>
        <v>0</v>
      </c>
      <c r="AG218" s="158">
        <f>SUM(AG219+AG307+AG242+AG229)</f>
        <v>439000</v>
      </c>
      <c r="AH218" s="158">
        <f t="shared" si="152"/>
        <v>228153.97999999998</v>
      </c>
      <c r="AI218" s="158">
        <f t="shared" si="152"/>
        <v>740000</v>
      </c>
      <c r="AJ218" s="158">
        <f t="shared" si="152"/>
        <v>86900.659999999989</v>
      </c>
      <c r="AK218" s="158">
        <f t="shared" si="152"/>
        <v>792000</v>
      </c>
      <c r="AL218" s="158">
        <f t="shared" si="152"/>
        <v>795000</v>
      </c>
      <c r="AM218" s="232">
        <f t="shared" si="152"/>
        <v>795000</v>
      </c>
    </row>
    <row r="219" spans="1:39">
      <c r="A219" s="149" t="s">
        <v>198</v>
      </c>
      <c r="B219" s="150"/>
      <c r="C219" s="150"/>
      <c r="D219" s="150"/>
      <c r="E219" s="150"/>
      <c r="F219" s="150"/>
      <c r="G219" s="150"/>
      <c r="H219" s="150"/>
      <c r="I219" s="151" t="s">
        <v>29</v>
      </c>
      <c r="J219" s="197" t="s">
        <v>195</v>
      </c>
      <c r="K219" s="153">
        <f t="shared" ref="K219:AE223" si="153">SUM(K220)</f>
        <v>71746.5</v>
      </c>
      <c r="L219" s="153">
        <f t="shared" si="153"/>
        <v>180000</v>
      </c>
      <c r="M219" s="153">
        <f t="shared" si="153"/>
        <v>180000</v>
      </c>
      <c r="N219" s="153">
        <f t="shared" si="153"/>
        <v>61000</v>
      </c>
      <c r="O219" s="153">
        <f t="shared" si="153"/>
        <v>61000</v>
      </c>
      <c r="P219" s="153">
        <f t="shared" si="153"/>
        <v>70000</v>
      </c>
      <c r="Q219" s="153">
        <f t="shared" si="153"/>
        <v>70000</v>
      </c>
      <c r="R219" s="153">
        <f t="shared" si="153"/>
        <v>21923.200000000001</v>
      </c>
      <c r="S219" s="153">
        <f t="shared" si="153"/>
        <v>60000</v>
      </c>
      <c r="T219" s="153">
        <f t="shared" si="153"/>
        <v>16193.2</v>
      </c>
      <c r="U219" s="153">
        <f t="shared" si="153"/>
        <v>0</v>
      </c>
      <c r="V219" s="153">
        <f t="shared" si="153"/>
        <v>210</v>
      </c>
      <c r="W219" s="153">
        <f t="shared" si="153"/>
        <v>50000</v>
      </c>
      <c r="X219" s="153">
        <f t="shared" si="153"/>
        <v>60000</v>
      </c>
      <c r="Y219" s="153">
        <f t="shared" si="153"/>
        <v>60000</v>
      </c>
      <c r="Z219" s="153">
        <f t="shared" si="153"/>
        <v>75000</v>
      </c>
      <c r="AA219" s="153">
        <f t="shared" si="153"/>
        <v>60000</v>
      </c>
      <c r="AB219" s="153">
        <f t="shared" si="153"/>
        <v>23896.799999999999</v>
      </c>
      <c r="AC219" s="153">
        <f t="shared" si="153"/>
        <v>80000</v>
      </c>
      <c r="AD219" s="153">
        <f t="shared" si="153"/>
        <v>82000</v>
      </c>
      <c r="AE219" s="153">
        <f t="shared" si="153"/>
        <v>0</v>
      </c>
      <c r="AF219" s="153">
        <f t="shared" ref="AF219:AM222" si="154">SUM(AF220)</f>
        <v>0</v>
      </c>
      <c r="AG219" s="153">
        <f>SUM(AG220)</f>
        <v>82000</v>
      </c>
      <c r="AH219" s="153">
        <f>SUM(AH220)</f>
        <v>55837.46</v>
      </c>
      <c r="AI219" s="153">
        <f>SUM(AI220)</f>
        <v>130000</v>
      </c>
      <c r="AJ219" s="153">
        <f>SUM(AJ220)</f>
        <v>63901.96</v>
      </c>
      <c r="AK219" s="153">
        <f t="shared" ref="AK219:AM219" si="155">SUM(AK220)</f>
        <v>182000</v>
      </c>
      <c r="AL219" s="153">
        <f t="shared" si="155"/>
        <v>185000</v>
      </c>
      <c r="AM219" s="231">
        <f t="shared" si="155"/>
        <v>185000</v>
      </c>
    </row>
    <row r="220" spans="1:39">
      <c r="A220" s="149"/>
      <c r="B220" s="150"/>
      <c r="C220" s="150"/>
      <c r="D220" s="150"/>
      <c r="E220" s="150"/>
      <c r="F220" s="150"/>
      <c r="G220" s="150"/>
      <c r="H220" s="150"/>
      <c r="I220" s="156" t="s">
        <v>196</v>
      </c>
      <c r="J220" s="157"/>
      <c r="K220" s="158">
        <f t="shared" si="153"/>
        <v>71746.5</v>
      </c>
      <c r="L220" s="158">
        <f t="shared" si="153"/>
        <v>180000</v>
      </c>
      <c r="M220" s="158">
        <f t="shared" si="153"/>
        <v>180000</v>
      </c>
      <c r="N220" s="158">
        <f t="shared" si="153"/>
        <v>61000</v>
      </c>
      <c r="O220" s="158">
        <f t="shared" si="153"/>
        <v>61000</v>
      </c>
      <c r="P220" s="158">
        <f t="shared" si="153"/>
        <v>70000</v>
      </c>
      <c r="Q220" s="158">
        <f t="shared" si="153"/>
        <v>70000</v>
      </c>
      <c r="R220" s="158">
        <f t="shared" si="153"/>
        <v>21923.200000000001</v>
      </c>
      <c r="S220" s="158">
        <f t="shared" si="153"/>
        <v>60000</v>
      </c>
      <c r="T220" s="158">
        <f t="shared" si="153"/>
        <v>16193.2</v>
      </c>
      <c r="U220" s="158">
        <f t="shared" si="153"/>
        <v>0</v>
      </c>
      <c r="V220" s="158">
        <f t="shared" si="153"/>
        <v>210</v>
      </c>
      <c r="W220" s="158">
        <f t="shared" si="153"/>
        <v>50000</v>
      </c>
      <c r="X220" s="158">
        <f t="shared" si="153"/>
        <v>60000</v>
      </c>
      <c r="Y220" s="158">
        <f t="shared" si="153"/>
        <v>60000</v>
      </c>
      <c r="Z220" s="158">
        <f t="shared" si="153"/>
        <v>75000</v>
      </c>
      <c r="AA220" s="158">
        <f t="shared" si="153"/>
        <v>60000</v>
      </c>
      <c r="AB220" s="158">
        <f t="shared" si="153"/>
        <v>23896.799999999999</v>
      </c>
      <c r="AC220" s="158">
        <f t="shared" si="153"/>
        <v>80000</v>
      </c>
      <c r="AD220" s="158">
        <f t="shared" si="153"/>
        <v>82000</v>
      </c>
      <c r="AE220" s="158">
        <f t="shared" si="153"/>
        <v>0</v>
      </c>
      <c r="AF220" s="158">
        <f t="shared" si="154"/>
        <v>0</v>
      </c>
      <c r="AG220" s="158">
        <f t="shared" si="154"/>
        <v>82000</v>
      </c>
      <c r="AH220" s="158">
        <f t="shared" si="154"/>
        <v>55837.46</v>
      </c>
      <c r="AI220" s="158">
        <f t="shared" si="154"/>
        <v>130000</v>
      </c>
      <c r="AJ220" s="158">
        <f t="shared" si="154"/>
        <v>63901.96</v>
      </c>
      <c r="AK220" s="158">
        <f t="shared" si="154"/>
        <v>182000</v>
      </c>
      <c r="AL220" s="158">
        <f t="shared" si="154"/>
        <v>185000</v>
      </c>
      <c r="AM220" s="232">
        <f t="shared" si="154"/>
        <v>185000</v>
      </c>
    </row>
    <row r="221" spans="1:39">
      <c r="A221" s="132"/>
      <c r="B221" s="133"/>
      <c r="C221" s="133"/>
      <c r="D221" s="133"/>
      <c r="E221" s="133"/>
      <c r="F221" s="133"/>
      <c r="G221" s="133"/>
      <c r="H221" s="133"/>
      <c r="I221" s="134">
        <v>3</v>
      </c>
      <c r="J221" s="92" t="s">
        <v>9</v>
      </c>
      <c r="K221" s="75">
        <f>SUM(K222)</f>
        <v>71746.5</v>
      </c>
      <c r="L221" s="75">
        <f t="shared" si="153"/>
        <v>180000</v>
      </c>
      <c r="M221" s="75">
        <f t="shared" si="153"/>
        <v>180000</v>
      </c>
      <c r="N221" s="75">
        <f t="shared" si="153"/>
        <v>61000</v>
      </c>
      <c r="O221" s="75">
        <f t="shared" si="153"/>
        <v>61000</v>
      </c>
      <c r="P221" s="75">
        <f t="shared" si="153"/>
        <v>70000</v>
      </c>
      <c r="Q221" s="75">
        <f t="shared" si="153"/>
        <v>70000</v>
      </c>
      <c r="R221" s="75">
        <f t="shared" si="153"/>
        <v>21923.200000000001</v>
      </c>
      <c r="S221" s="75">
        <f t="shared" si="153"/>
        <v>60000</v>
      </c>
      <c r="T221" s="75">
        <f t="shared" si="153"/>
        <v>16193.2</v>
      </c>
      <c r="U221" s="75">
        <f t="shared" si="153"/>
        <v>0</v>
      </c>
      <c r="V221" s="75">
        <f t="shared" si="153"/>
        <v>210</v>
      </c>
      <c r="W221" s="75">
        <f t="shared" si="153"/>
        <v>50000</v>
      </c>
      <c r="X221" s="75">
        <f t="shared" si="153"/>
        <v>60000</v>
      </c>
      <c r="Y221" s="75">
        <f t="shared" si="153"/>
        <v>60000</v>
      </c>
      <c r="Z221" s="75">
        <f t="shared" si="153"/>
        <v>75000</v>
      </c>
      <c r="AA221" s="75">
        <f t="shared" si="153"/>
        <v>60000</v>
      </c>
      <c r="AB221" s="75">
        <f t="shared" si="153"/>
        <v>23896.799999999999</v>
      </c>
      <c r="AC221" s="75">
        <f t="shared" si="153"/>
        <v>80000</v>
      </c>
      <c r="AD221" s="75">
        <f t="shared" si="153"/>
        <v>82000</v>
      </c>
      <c r="AE221" s="75">
        <f t="shared" si="153"/>
        <v>0</v>
      </c>
      <c r="AF221" s="75">
        <f t="shared" si="154"/>
        <v>0</v>
      </c>
      <c r="AG221" s="75">
        <f t="shared" si="154"/>
        <v>82000</v>
      </c>
      <c r="AH221" s="75">
        <f t="shared" si="154"/>
        <v>55837.46</v>
      </c>
      <c r="AI221" s="75">
        <f t="shared" si="154"/>
        <v>130000</v>
      </c>
      <c r="AJ221" s="75">
        <f t="shared" si="154"/>
        <v>63901.96</v>
      </c>
      <c r="AK221" s="75">
        <f t="shared" si="154"/>
        <v>182000</v>
      </c>
      <c r="AL221" s="75">
        <f t="shared" si="154"/>
        <v>185000</v>
      </c>
      <c r="AM221" s="234">
        <f t="shared" si="154"/>
        <v>185000</v>
      </c>
    </row>
    <row r="222" spans="1:39">
      <c r="A222" s="135"/>
      <c r="B222" s="133"/>
      <c r="C222" s="133"/>
      <c r="D222" s="133"/>
      <c r="E222" s="133"/>
      <c r="F222" s="133"/>
      <c r="G222" s="133"/>
      <c r="H222" s="133"/>
      <c r="I222" s="134">
        <v>37</v>
      </c>
      <c r="J222" s="92" t="s">
        <v>79</v>
      </c>
      <c r="K222" s="75">
        <f>SUM(K223)</f>
        <v>71746.5</v>
      </c>
      <c r="L222" s="75">
        <f t="shared" si="153"/>
        <v>180000</v>
      </c>
      <c r="M222" s="75">
        <f t="shared" si="153"/>
        <v>180000</v>
      </c>
      <c r="N222" s="75">
        <f t="shared" si="153"/>
        <v>61000</v>
      </c>
      <c r="O222" s="75">
        <f t="shared" si="153"/>
        <v>61000</v>
      </c>
      <c r="P222" s="75">
        <f t="shared" si="153"/>
        <v>70000</v>
      </c>
      <c r="Q222" s="75">
        <f t="shared" si="153"/>
        <v>70000</v>
      </c>
      <c r="R222" s="75">
        <f t="shared" si="153"/>
        <v>21923.200000000001</v>
      </c>
      <c r="S222" s="75">
        <f t="shared" si="153"/>
        <v>60000</v>
      </c>
      <c r="T222" s="75">
        <f t="shared" si="153"/>
        <v>16193.2</v>
      </c>
      <c r="U222" s="75">
        <f t="shared" si="153"/>
        <v>0</v>
      </c>
      <c r="V222" s="75">
        <f t="shared" si="153"/>
        <v>210</v>
      </c>
      <c r="W222" s="75">
        <f t="shared" si="153"/>
        <v>50000</v>
      </c>
      <c r="X222" s="75">
        <f t="shared" si="153"/>
        <v>60000</v>
      </c>
      <c r="Y222" s="75">
        <f t="shared" si="153"/>
        <v>60000</v>
      </c>
      <c r="Z222" s="75">
        <f t="shared" si="153"/>
        <v>75000</v>
      </c>
      <c r="AA222" s="75">
        <f t="shared" si="153"/>
        <v>60000</v>
      </c>
      <c r="AB222" s="75">
        <f t="shared" si="153"/>
        <v>23896.799999999999</v>
      </c>
      <c r="AC222" s="75">
        <f t="shared" si="153"/>
        <v>80000</v>
      </c>
      <c r="AD222" s="75">
        <f t="shared" si="153"/>
        <v>82000</v>
      </c>
      <c r="AE222" s="75">
        <f t="shared" si="153"/>
        <v>0</v>
      </c>
      <c r="AF222" s="75">
        <f t="shared" si="154"/>
        <v>0</v>
      </c>
      <c r="AG222" s="75">
        <f t="shared" si="154"/>
        <v>82000</v>
      </c>
      <c r="AH222" s="75">
        <f t="shared" si="154"/>
        <v>55837.46</v>
      </c>
      <c r="AI222" s="75">
        <f t="shared" si="154"/>
        <v>130000</v>
      </c>
      <c r="AJ222" s="75">
        <f t="shared" si="154"/>
        <v>63901.96</v>
      </c>
      <c r="AK222" s="75">
        <f t="shared" si="154"/>
        <v>182000</v>
      </c>
      <c r="AL222" s="71">
        <v>185000</v>
      </c>
      <c r="AM222" s="262">
        <v>185000</v>
      </c>
    </row>
    <row r="223" spans="1:39">
      <c r="A223" s="81"/>
      <c r="B223" s="127" t="s">
        <v>85</v>
      </c>
      <c r="C223" s="78"/>
      <c r="D223" s="78"/>
      <c r="E223" s="78"/>
      <c r="F223" s="78"/>
      <c r="G223" s="78"/>
      <c r="H223" s="78"/>
      <c r="I223" s="73">
        <v>372</v>
      </c>
      <c r="J223" s="74" t="s">
        <v>197</v>
      </c>
      <c r="K223" s="59">
        <f>SUM(K224)</f>
        <v>71746.5</v>
      </c>
      <c r="L223" s="59">
        <f t="shared" si="153"/>
        <v>180000</v>
      </c>
      <c r="M223" s="59">
        <f t="shared" si="153"/>
        <v>180000</v>
      </c>
      <c r="N223" s="59">
        <f t="shared" ref="N223:W223" si="156">SUM(N224:N225)</f>
        <v>61000</v>
      </c>
      <c r="O223" s="59">
        <f t="shared" si="156"/>
        <v>61000</v>
      </c>
      <c r="P223" s="59">
        <f t="shared" si="156"/>
        <v>70000</v>
      </c>
      <c r="Q223" s="59">
        <f t="shared" si="156"/>
        <v>70000</v>
      </c>
      <c r="R223" s="59">
        <f t="shared" si="156"/>
        <v>21923.200000000001</v>
      </c>
      <c r="S223" s="59">
        <f t="shared" si="156"/>
        <v>60000</v>
      </c>
      <c r="T223" s="59">
        <f t="shared" si="156"/>
        <v>16193.2</v>
      </c>
      <c r="U223" s="59">
        <f t="shared" si="156"/>
        <v>0</v>
      </c>
      <c r="V223" s="59">
        <f t="shared" si="156"/>
        <v>210</v>
      </c>
      <c r="W223" s="59">
        <f t="shared" si="156"/>
        <v>50000</v>
      </c>
      <c r="X223" s="59">
        <f t="shared" ref="X223:AK223" si="157">SUM(X224:X228)</f>
        <v>60000</v>
      </c>
      <c r="Y223" s="59">
        <f t="shared" si="157"/>
        <v>60000</v>
      </c>
      <c r="Z223" s="59">
        <f t="shared" si="157"/>
        <v>75000</v>
      </c>
      <c r="AA223" s="59">
        <f t="shared" si="157"/>
        <v>60000</v>
      </c>
      <c r="AB223" s="59">
        <f t="shared" si="157"/>
        <v>23896.799999999999</v>
      </c>
      <c r="AC223" s="59">
        <f t="shared" si="157"/>
        <v>80000</v>
      </c>
      <c r="AD223" s="59">
        <f t="shared" si="157"/>
        <v>82000</v>
      </c>
      <c r="AE223" s="59">
        <f t="shared" si="157"/>
        <v>0</v>
      </c>
      <c r="AF223" s="59">
        <f t="shared" si="157"/>
        <v>0</v>
      </c>
      <c r="AG223" s="59">
        <f t="shared" si="157"/>
        <v>82000</v>
      </c>
      <c r="AH223" s="59">
        <f t="shared" si="157"/>
        <v>55837.46</v>
      </c>
      <c r="AI223" s="59">
        <f t="shared" si="157"/>
        <v>130000</v>
      </c>
      <c r="AJ223" s="59">
        <f t="shared" si="157"/>
        <v>63901.96</v>
      </c>
      <c r="AK223" s="59">
        <f t="shared" si="157"/>
        <v>182000</v>
      </c>
      <c r="AL223" s="71"/>
      <c r="AM223" s="262"/>
    </row>
    <row r="224" spans="1:39" hidden="1">
      <c r="A224" s="81"/>
      <c r="B224" s="127"/>
      <c r="C224" s="78"/>
      <c r="D224" s="78"/>
      <c r="E224" s="78"/>
      <c r="F224" s="78"/>
      <c r="G224" s="78"/>
      <c r="H224" s="78"/>
      <c r="I224" s="73">
        <v>37211</v>
      </c>
      <c r="J224" s="74" t="s">
        <v>70</v>
      </c>
      <c r="K224" s="59">
        <v>71746.5</v>
      </c>
      <c r="L224" s="59">
        <v>180000</v>
      </c>
      <c r="M224" s="59">
        <v>180000</v>
      </c>
      <c r="N224" s="59">
        <v>44000</v>
      </c>
      <c r="O224" s="59">
        <v>44000</v>
      </c>
      <c r="P224" s="59">
        <v>50000</v>
      </c>
      <c r="Q224" s="59">
        <v>50000</v>
      </c>
      <c r="R224" s="59">
        <v>8923.2000000000007</v>
      </c>
      <c r="S224" s="58">
        <v>30000</v>
      </c>
      <c r="T224" s="59">
        <v>7893.2</v>
      </c>
      <c r="U224" s="59"/>
      <c r="V224" s="72">
        <f t="shared" si="96"/>
        <v>60</v>
      </c>
      <c r="W224" s="58">
        <v>25000</v>
      </c>
      <c r="X224" s="71">
        <v>20000</v>
      </c>
      <c r="Y224" s="71">
        <v>20000</v>
      </c>
      <c r="Z224" s="71">
        <v>20000</v>
      </c>
      <c r="AA224" s="71">
        <v>20000</v>
      </c>
      <c r="AB224" s="71">
        <v>5896.8</v>
      </c>
      <c r="AC224" s="71">
        <v>20000</v>
      </c>
      <c r="AD224" s="71">
        <v>20000</v>
      </c>
      <c r="AE224" s="71"/>
      <c r="AF224" s="71"/>
      <c r="AG224" s="84">
        <f>SUM(AD224+AE224-AF224)</f>
        <v>20000</v>
      </c>
      <c r="AH224" s="71">
        <v>9287.4599999999991</v>
      </c>
      <c r="AI224" s="71">
        <v>20000</v>
      </c>
      <c r="AJ224" s="22">
        <v>10601.96</v>
      </c>
      <c r="AK224" s="71">
        <v>20000</v>
      </c>
      <c r="AL224" s="71"/>
      <c r="AM224" s="262"/>
    </row>
    <row r="225" spans="1:39" hidden="1">
      <c r="A225" s="81"/>
      <c r="B225" s="127"/>
      <c r="C225" s="78"/>
      <c r="D225" s="78"/>
      <c r="E225" s="78"/>
      <c r="F225" s="78"/>
      <c r="G225" s="78"/>
      <c r="H225" s="78"/>
      <c r="I225" s="73">
        <v>37211</v>
      </c>
      <c r="J225" s="74" t="s">
        <v>290</v>
      </c>
      <c r="K225" s="59"/>
      <c r="L225" s="59"/>
      <c r="M225" s="59"/>
      <c r="N225" s="59">
        <v>17000</v>
      </c>
      <c r="O225" s="59">
        <v>17000</v>
      </c>
      <c r="P225" s="59">
        <v>20000</v>
      </c>
      <c r="Q225" s="59">
        <v>20000</v>
      </c>
      <c r="R225" s="59">
        <v>13000</v>
      </c>
      <c r="S225" s="58">
        <v>30000</v>
      </c>
      <c r="T225" s="59">
        <v>8300</v>
      </c>
      <c r="U225" s="59"/>
      <c r="V225" s="72">
        <f t="shared" si="96"/>
        <v>150</v>
      </c>
      <c r="W225" s="58">
        <v>25000</v>
      </c>
      <c r="X225" s="71">
        <v>30000</v>
      </c>
      <c r="Y225" s="71">
        <v>30000</v>
      </c>
      <c r="Z225" s="71">
        <v>45000</v>
      </c>
      <c r="AA225" s="71">
        <v>30000</v>
      </c>
      <c r="AB225" s="71">
        <v>18000</v>
      </c>
      <c r="AC225" s="71">
        <v>50000</v>
      </c>
      <c r="AD225" s="71">
        <v>50000</v>
      </c>
      <c r="AE225" s="71"/>
      <c r="AF225" s="71"/>
      <c r="AG225" s="84">
        <f t="shared" ref="AG225:AG228" si="158">SUM(AD225+AE225-AF225)</f>
        <v>50000</v>
      </c>
      <c r="AH225" s="71">
        <v>37100</v>
      </c>
      <c r="AI225" s="71">
        <v>70000</v>
      </c>
      <c r="AJ225" s="22">
        <v>27300</v>
      </c>
      <c r="AK225" s="71">
        <v>70000</v>
      </c>
      <c r="AL225" s="71"/>
      <c r="AM225" s="262"/>
    </row>
    <row r="226" spans="1:39" hidden="1">
      <c r="A226" s="81"/>
      <c r="B226" s="127"/>
      <c r="C226" s="78"/>
      <c r="D226" s="78"/>
      <c r="E226" s="78"/>
      <c r="F226" s="78"/>
      <c r="G226" s="78"/>
      <c r="H226" s="78"/>
      <c r="I226" s="73">
        <v>3722</v>
      </c>
      <c r="J226" s="74" t="s">
        <v>488</v>
      </c>
      <c r="K226" s="59"/>
      <c r="L226" s="59"/>
      <c r="M226" s="59"/>
      <c r="N226" s="59"/>
      <c r="O226" s="59"/>
      <c r="P226" s="59"/>
      <c r="Q226" s="59"/>
      <c r="R226" s="59"/>
      <c r="S226" s="58"/>
      <c r="T226" s="59"/>
      <c r="U226" s="59"/>
      <c r="V226" s="72"/>
      <c r="W226" s="58"/>
      <c r="X226" s="71"/>
      <c r="Y226" s="71"/>
      <c r="Z226" s="71"/>
      <c r="AA226" s="71"/>
      <c r="AB226" s="71"/>
      <c r="AC226" s="71"/>
      <c r="AD226" s="71"/>
      <c r="AE226" s="71"/>
      <c r="AF226" s="71"/>
      <c r="AG226" s="84"/>
      <c r="AH226" s="71"/>
      <c r="AI226" s="71">
        <v>30000</v>
      </c>
      <c r="AJ226" s="22">
        <v>0</v>
      </c>
      <c r="AK226" s="71">
        <v>30000</v>
      </c>
      <c r="AL226" s="71"/>
      <c r="AM226" s="262"/>
    </row>
    <row r="227" spans="1:39" hidden="1">
      <c r="A227" s="81"/>
      <c r="B227" s="127"/>
      <c r="C227" s="78"/>
      <c r="D227" s="78"/>
      <c r="E227" s="78"/>
      <c r="F227" s="78"/>
      <c r="G227" s="78"/>
      <c r="H227" s="78"/>
      <c r="I227" s="73">
        <v>37221</v>
      </c>
      <c r="J227" s="74" t="s">
        <v>504</v>
      </c>
      <c r="K227" s="59"/>
      <c r="L227" s="59"/>
      <c r="M227" s="59"/>
      <c r="N227" s="59"/>
      <c r="O227" s="59"/>
      <c r="P227" s="59"/>
      <c r="Q227" s="59"/>
      <c r="R227" s="59"/>
      <c r="S227" s="58"/>
      <c r="T227" s="59"/>
      <c r="U227" s="59"/>
      <c r="V227" s="72"/>
      <c r="W227" s="58"/>
      <c r="X227" s="71"/>
      <c r="Y227" s="71"/>
      <c r="Z227" s="71"/>
      <c r="AA227" s="71"/>
      <c r="AB227" s="71"/>
      <c r="AC227" s="71"/>
      <c r="AD227" s="71"/>
      <c r="AE227" s="71"/>
      <c r="AF227" s="71"/>
      <c r="AG227" s="84"/>
      <c r="AH227" s="71"/>
      <c r="AI227" s="71"/>
      <c r="AJ227" s="22">
        <v>26000</v>
      </c>
      <c r="AK227" s="71">
        <v>52000</v>
      </c>
      <c r="AL227" s="71"/>
      <c r="AM227" s="262"/>
    </row>
    <row r="228" spans="1:39" hidden="1">
      <c r="A228" s="81"/>
      <c r="B228" s="127"/>
      <c r="C228" s="78"/>
      <c r="D228" s="78"/>
      <c r="E228" s="78"/>
      <c r="F228" s="78"/>
      <c r="G228" s="78"/>
      <c r="H228" s="78"/>
      <c r="I228" s="73">
        <v>3722</v>
      </c>
      <c r="J228" s="74" t="s">
        <v>334</v>
      </c>
      <c r="K228" s="59"/>
      <c r="L228" s="59"/>
      <c r="M228" s="59"/>
      <c r="N228" s="59"/>
      <c r="O228" s="59"/>
      <c r="P228" s="59"/>
      <c r="Q228" s="59"/>
      <c r="R228" s="59"/>
      <c r="S228" s="58"/>
      <c r="T228" s="59"/>
      <c r="U228" s="59"/>
      <c r="V228" s="72"/>
      <c r="W228" s="58"/>
      <c r="X228" s="71">
        <v>10000</v>
      </c>
      <c r="Y228" s="71">
        <v>10000</v>
      </c>
      <c r="Z228" s="71">
        <v>10000</v>
      </c>
      <c r="AA228" s="71">
        <v>10000</v>
      </c>
      <c r="AB228" s="71"/>
      <c r="AC228" s="71">
        <v>10000</v>
      </c>
      <c r="AD228" s="71">
        <v>12000</v>
      </c>
      <c r="AE228" s="71"/>
      <c r="AF228" s="71"/>
      <c r="AG228" s="84">
        <f t="shared" si="158"/>
        <v>12000</v>
      </c>
      <c r="AH228" s="71">
        <v>9450</v>
      </c>
      <c r="AI228" s="71">
        <v>10000</v>
      </c>
      <c r="AJ228" s="22">
        <v>0</v>
      </c>
      <c r="AK228" s="71">
        <v>10000</v>
      </c>
      <c r="AL228" s="71"/>
      <c r="AM228" s="262"/>
    </row>
    <row r="229" spans="1:39">
      <c r="A229" s="154" t="s">
        <v>200</v>
      </c>
      <c r="B229" s="161"/>
      <c r="C229" s="150"/>
      <c r="D229" s="150"/>
      <c r="E229" s="150"/>
      <c r="F229" s="150"/>
      <c r="G229" s="150"/>
      <c r="H229" s="150"/>
      <c r="I229" s="162" t="s">
        <v>29</v>
      </c>
      <c r="J229" s="163" t="s">
        <v>238</v>
      </c>
      <c r="K229" s="164" t="e">
        <f>SUM(#REF!)</f>
        <v>#REF!</v>
      </c>
      <c r="L229" s="164" t="e">
        <f>SUM(#REF!)</f>
        <v>#REF!</v>
      </c>
      <c r="M229" s="164" t="e">
        <f>SUM(#REF!)</f>
        <v>#REF!</v>
      </c>
      <c r="N229" s="153">
        <f t="shared" ref="N229:AK230" si="159">SUM(N230)</f>
        <v>16000</v>
      </c>
      <c r="O229" s="153">
        <f t="shared" si="159"/>
        <v>16000</v>
      </c>
      <c r="P229" s="153">
        <f t="shared" si="159"/>
        <v>25000</v>
      </c>
      <c r="Q229" s="153">
        <f t="shared" si="159"/>
        <v>25000</v>
      </c>
      <c r="R229" s="153">
        <f t="shared" si="159"/>
        <v>16786.14</v>
      </c>
      <c r="S229" s="153">
        <f t="shared" si="159"/>
        <v>25000</v>
      </c>
      <c r="T229" s="153">
        <f t="shared" si="159"/>
        <v>16422</v>
      </c>
      <c r="U229" s="153">
        <f t="shared" si="159"/>
        <v>0</v>
      </c>
      <c r="V229" s="153">
        <f t="shared" si="159"/>
        <v>200</v>
      </c>
      <c r="W229" s="153">
        <f t="shared" si="159"/>
        <v>25000</v>
      </c>
      <c r="X229" s="153">
        <f t="shared" si="159"/>
        <v>25000</v>
      </c>
      <c r="Y229" s="153">
        <f t="shared" si="159"/>
        <v>30000</v>
      </c>
      <c r="Z229" s="153">
        <f t="shared" si="159"/>
        <v>30000</v>
      </c>
      <c r="AA229" s="153">
        <f t="shared" si="159"/>
        <v>30000</v>
      </c>
      <c r="AB229" s="153">
        <f t="shared" si="159"/>
        <v>15498.58</v>
      </c>
      <c r="AC229" s="153">
        <f t="shared" si="159"/>
        <v>30000</v>
      </c>
      <c r="AD229" s="153">
        <f t="shared" si="159"/>
        <v>45000</v>
      </c>
      <c r="AE229" s="153">
        <f t="shared" si="159"/>
        <v>0</v>
      </c>
      <c r="AF229" s="153">
        <f t="shared" si="159"/>
        <v>0</v>
      </c>
      <c r="AG229" s="153">
        <f t="shared" si="159"/>
        <v>45000</v>
      </c>
      <c r="AH229" s="153">
        <f t="shared" si="159"/>
        <v>28479.629999999997</v>
      </c>
      <c r="AI229" s="153">
        <f t="shared" si="159"/>
        <v>45000</v>
      </c>
      <c r="AJ229" s="153">
        <f t="shared" si="159"/>
        <v>12998.7</v>
      </c>
      <c r="AK229" s="153">
        <f t="shared" si="159"/>
        <v>45000</v>
      </c>
      <c r="AL229" s="153">
        <f t="shared" ref="AL229:AM230" si="160">SUM(AL230)</f>
        <v>45000</v>
      </c>
      <c r="AM229" s="231">
        <f t="shared" si="160"/>
        <v>45000</v>
      </c>
    </row>
    <row r="230" spans="1:39">
      <c r="A230" s="149"/>
      <c r="B230" s="150"/>
      <c r="C230" s="150"/>
      <c r="D230" s="150"/>
      <c r="E230" s="150"/>
      <c r="F230" s="150"/>
      <c r="G230" s="150"/>
      <c r="H230" s="150"/>
      <c r="I230" s="156" t="s">
        <v>196</v>
      </c>
      <c r="J230" s="157"/>
      <c r="K230" s="158" t="e">
        <f>SUM(#REF!)</f>
        <v>#REF!</v>
      </c>
      <c r="L230" s="158" t="e">
        <f>SUM(#REF!)</f>
        <v>#REF!</v>
      </c>
      <c r="M230" s="158" t="e">
        <f>SUM(#REF!)</f>
        <v>#REF!</v>
      </c>
      <c r="N230" s="158">
        <f t="shared" si="159"/>
        <v>16000</v>
      </c>
      <c r="O230" s="158">
        <f t="shared" si="159"/>
        <v>16000</v>
      </c>
      <c r="P230" s="158">
        <f t="shared" si="159"/>
        <v>25000</v>
      </c>
      <c r="Q230" s="158">
        <f t="shared" si="159"/>
        <v>25000</v>
      </c>
      <c r="R230" s="158">
        <f t="shared" si="159"/>
        <v>16786.14</v>
      </c>
      <c r="S230" s="158">
        <f t="shared" si="159"/>
        <v>25000</v>
      </c>
      <c r="T230" s="158">
        <f t="shared" si="159"/>
        <v>16422</v>
      </c>
      <c r="U230" s="158">
        <f t="shared" si="159"/>
        <v>0</v>
      </c>
      <c r="V230" s="158">
        <f t="shared" si="159"/>
        <v>200</v>
      </c>
      <c r="W230" s="158">
        <f t="shared" si="159"/>
        <v>25000</v>
      </c>
      <c r="X230" s="158">
        <f t="shared" si="159"/>
        <v>25000</v>
      </c>
      <c r="Y230" s="158">
        <f t="shared" si="159"/>
        <v>30000</v>
      </c>
      <c r="Z230" s="158">
        <f t="shared" si="159"/>
        <v>30000</v>
      </c>
      <c r="AA230" s="158">
        <f t="shared" si="159"/>
        <v>30000</v>
      </c>
      <c r="AB230" s="158">
        <f t="shared" si="159"/>
        <v>15498.58</v>
      </c>
      <c r="AC230" s="158">
        <f t="shared" si="159"/>
        <v>30000</v>
      </c>
      <c r="AD230" s="158">
        <f t="shared" si="159"/>
        <v>45000</v>
      </c>
      <c r="AE230" s="158">
        <f t="shared" si="159"/>
        <v>0</v>
      </c>
      <c r="AF230" s="158">
        <f t="shared" si="159"/>
        <v>0</v>
      </c>
      <c r="AG230" s="158">
        <f t="shared" si="159"/>
        <v>45000</v>
      </c>
      <c r="AH230" s="158">
        <f t="shared" si="159"/>
        <v>28479.629999999997</v>
      </c>
      <c r="AI230" s="158">
        <f t="shared" si="159"/>
        <v>45000</v>
      </c>
      <c r="AJ230" s="158">
        <f t="shared" si="159"/>
        <v>12998.7</v>
      </c>
      <c r="AK230" s="158">
        <f t="shared" si="159"/>
        <v>45000</v>
      </c>
      <c r="AL230" s="158">
        <f t="shared" si="160"/>
        <v>45000</v>
      </c>
      <c r="AM230" s="232">
        <f t="shared" si="160"/>
        <v>45000</v>
      </c>
    </row>
    <row r="231" spans="1:39">
      <c r="A231" s="139"/>
      <c r="B231" s="140"/>
      <c r="C231" s="140"/>
      <c r="D231" s="140"/>
      <c r="E231" s="140"/>
      <c r="F231" s="140"/>
      <c r="G231" s="140"/>
      <c r="H231" s="140"/>
      <c r="I231" s="134">
        <v>3</v>
      </c>
      <c r="J231" s="92" t="s">
        <v>9</v>
      </c>
      <c r="K231" s="83"/>
      <c r="L231" s="83"/>
      <c r="M231" s="83"/>
      <c r="N231" s="83">
        <f>SUM(N232+N239)</f>
        <v>16000</v>
      </c>
      <c r="O231" s="83">
        <f>SUM(O232+O239)</f>
        <v>16000</v>
      </c>
      <c r="P231" s="83">
        <f>SUM(P232)</f>
        <v>25000</v>
      </c>
      <c r="Q231" s="83">
        <f>SUM(Q232)</f>
        <v>25000</v>
      </c>
      <c r="R231" s="83">
        <f>SUM(R232+R239)</f>
        <v>16786.14</v>
      </c>
      <c r="S231" s="83">
        <f>SUM(S232+S239)</f>
        <v>25000</v>
      </c>
      <c r="T231" s="83">
        <f>SUM(T232+T239)</f>
        <v>16422</v>
      </c>
      <c r="U231" s="83">
        <f t="shared" ref="U231:AM231" si="161">SUM(U232+U239)</f>
        <v>0</v>
      </c>
      <c r="V231" s="83">
        <f t="shared" si="161"/>
        <v>200</v>
      </c>
      <c r="W231" s="83">
        <f t="shared" si="161"/>
        <v>25000</v>
      </c>
      <c r="X231" s="83">
        <f t="shared" si="161"/>
        <v>25000</v>
      </c>
      <c r="Y231" s="83">
        <f t="shared" si="161"/>
        <v>30000</v>
      </c>
      <c r="Z231" s="83">
        <f t="shared" si="161"/>
        <v>30000</v>
      </c>
      <c r="AA231" s="83">
        <f t="shared" si="161"/>
        <v>30000</v>
      </c>
      <c r="AB231" s="83">
        <f t="shared" si="161"/>
        <v>15498.58</v>
      </c>
      <c r="AC231" s="83">
        <f t="shared" si="161"/>
        <v>30000</v>
      </c>
      <c r="AD231" s="83">
        <f t="shared" si="161"/>
        <v>45000</v>
      </c>
      <c r="AE231" s="83">
        <f t="shared" si="161"/>
        <v>0</v>
      </c>
      <c r="AF231" s="83">
        <f t="shared" si="161"/>
        <v>0</v>
      </c>
      <c r="AG231" s="83">
        <f t="shared" si="161"/>
        <v>45000</v>
      </c>
      <c r="AH231" s="83">
        <f t="shared" si="161"/>
        <v>28479.629999999997</v>
      </c>
      <c r="AI231" s="83">
        <f t="shared" si="161"/>
        <v>45000</v>
      </c>
      <c r="AJ231" s="83">
        <f t="shared" si="161"/>
        <v>12998.7</v>
      </c>
      <c r="AK231" s="83">
        <f t="shared" si="161"/>
        <v>45000</v>
      </c>
      <c r="AL231" s="83">
        <f t="shared" si="161"/>
        <v>45000</v>
      </c>
      <c r="AM231" s="237">
        <f t="shared" si="161"/>
        <v>45000</v>
      </c>
    </row>
    <row r="232" spans="1:39">
      <c r="A232" s="135"/>
      <c r="B232" s="136"/>
      <c r="C232" s="133"/>
      <c r="D232" s="133"/>
      <c r="E232" s="133"/>
      <c r="F232" s="133"/>
      <c r="G232" s="133"/>
      <c r="H232" s="133"/>
      <c r="I232" s="134">
        <v>37</v>
      </c>
      <c r="J232" s="92" t="s">
        <v>79</v>
      </c>
      <c r="K232" s="75">
        <f t="shared" ref="K232:AE233" si="162">SUM(K233)</f>
        <v>25650</v>
      </c>
      <c r="L232" s="75">
        <f t="shared" si="162"/>
        <v>40000</v>
      </c>
      <c r="M232" s="75">
        <f t="shared" si="162"/>
        <v>40000</v>
      </c>
      <c r="N232" s="75">
        <f t="shared" si="162"/>
        <v>16000</v>
      </c>
      <c r="O232" s="75">
        <f t="shared" si="162"/>
        <v>16000</v>
      </c>
      <c r="P232" s="75">
        <f t="shared" si="162"/>
        <v>25000</v>
      </c>
      <c r="Q232" s="75">
        <f t="shared" si="162"/>
        <v>25000</v>
      </c>
      <c r="R232" s="75">
        <f t="shared" si="162"/>
        <v>14665.8</v>
      </c>
      <c r="S232" s="75">
        <f t="shared" si="162"/>
        <v>25000</v>
      </c>
      <c r="T232" s="75">
        <f t="shared" si="162"/>
        <v>16422</v>
      </c>
      <c r="U232" s="75">
        <f t="shared" si="162"/>
        <v>0</v>
      </c>
      <c r="V232" s="75">
        <f t="shared" si="162"/>
        <v>200</v>
      </c>
      <c r="W232" s="75">
        <f t="shared" si="162"/>
        <v>25000</v>
      </c>
      <c r="X232" s="75">
        <f t="shared" si="162"/>
        <v>25000</v>
      </c>
      <c r="Y232" s="75">
        <f t="shared" si="162"/>
        <v>30000</v>
      </c>
      <c r="Z232" s="75">
        <f t="shared" si="162"/>
        <v>30000</v>
      </c>
      <c r="AA232" s="75">
        <f t="shared" si="162"/>
        <v>30000</v>
      </c>
      <c r="AB232" s="75">
        <f t="shared" si="162"/>
        <v>15498.58</v>
      </c>
      <c r="AC232" s="75">
        <f t="shared" si="162"/>
        <v>30000</v>
      </c>
      <c r="AD232" s="75">
        <f t="shared" si="162"/>
        <v>45000</v>
      </c>
      <c r="AE232" s="75">
        <f t="shared" si="162"/>
        <v>0</v>
      </c>
      <c r="AF232" s="75">
        <f t="shared" ref="AF232:AK232" si="163">SUM(AF233)</f>
        <v>0</v>
      </c>
      <c r="AG232" s="75">
        <f t="shared" si="163"/>
        <v>45000</v>
      </c>
      <c r="AH232" s="75">
        <f t="shared" si="163"/>
        <v>28479.629999999997</v>
      </c>
      <c r="AI232" s="75">
        <f t="shared" si="163"/>
        <v>45000</v>
      </c>
      <c r="AJ232" s="75">
        <f t="shared" si="163"/>
        <v>12998.7</v>
      </c>
      <c r="AK232" s="75">
        <f t="shared" si="163"/>
        <v>45000</v>
      </c>
      <c r="AL232" s="71">
        <v>45000</v>
      </c>
      <c r="AM232" s="262">
        <v>45000</v>
      </c>
    </row>
    <row r="233" spans="1:39">
      <c r="A233" s="81"/>
      <c r="B233" s="127" t="s">
        <v>85</v>
      </c>
      <c r="C233" s="78"/>
      <c r="D233" s="78"/>
      <c r="E233" s="78"/>
      <c r="F233" s="78"/>
      <c r="G233" s="78"/>
      <c r="H233" s="78"/>
      <c r="I233" s="73">
        <v>372</v>
      </c>
      <c r="J233" s="74" t="s">
        <v>197</v>
      </c>
      <c r="K233" s="59">
        <f t="shared" si="162"/>
        <v>25650</v>
      </c>
      <c r="L233" s="59">
        <f t="shared" si="162"/>
        <v>40000</v>
      </c>
      <c r="M233" s="59">
        <f t="shared" si="162"/>
        <v>40000</v>
      </c>
      <c r="N233" s="59">
        <f t="shared" ref="N233:AB233" si="164">SUM(N234:N235)</f>
        <v>16000</v>
      </c>
      <c r="O233" s="59">
        <f t="shared" si="164"/>
        <v>16000</v>
      </c>
      <c r="P233" s="59">
        <f t="shared" si="164"/>
        <v>25000</v>
      </c>
      <c r="Q233" s="59">
        <f t="shared" si="164"/>
        <v>25000</v>
      </c>
      <c r="R233" s="59">
        <f t="shared" si="164"/>
        <v>14665.8</v>
      </c>
      <c r="S233" s="59">
        <f t="shared" si="164"/>
        <v>25000</v>
      </c>
      <c r="T233" s="59">
        <f t="shared" si="164"/>
        <v>16422</v>
      </c>
      <c r="U233" s="59">
        <f t="shared" si="164"/>
        <v>0</v>
      </c>
      <c r="V233" s="59">
        <f t="shared" si="164"/>
        <v>200</v>
      </c>
      <c r="W233" s="59">
        <f t="shared" si="164"/>
        <v>25000</v>
      </c>
      <c r="X233" s="59">
        <f t="shared" si="164"/>
        <v>25000</v>
      </c>
      <c r="Y233" s="59">
        <f t="shared" si="164"/>
        <v>30000</v>
      </c>
      <c r="Z233" s="59">
        <f t="shared" ref="Z233" si="165">SUM(Z234:Z235)</f>
        <v>30000</v>
      </c>
      <c r="AA233" s="59">
        <f t="shared" si="164"/>
        <v>30000</v>
      </c>
      <c r="AB233" s="59">
        <f t="shared" si="164"/>
        <v>15498.58</v>
      </c>
      <c r="AC233" s="59">
        <f t="shared" ref="AC233:AK233" si="166">SUM(AC234:AC235)</f>
        <v>30000</v>
      </c>
      <c r="AD233" s="59">
        <f t="shared" si="166"/>
        <v>45000</v>
      </c>
      <c r="AE233" s="59">
        <f t="shared" si="166"/>
        <v>0</v>
      </c>
      <c r="AF233" s="59">
        <f t="shared" si="166"/>
        <v>0</v>
      </c>
      <c r="AG233" s="59">
        <f t="shared" si="166"/>
        <v>45000</v>
      </c>
      <c r="AH233" s="59">
        <f t="shared" si="166"/>
        <v>28479.629999999997</v>
      </c>
      <c r="AI233" s="59">
        <f t="shared" si="166"/>
        <v>45000</v>
      </c>
      <c r="AJ233" s="59">
        <f t="shared" si="166"/>
        <v>12998.7</v>
      </c>
      <c r="AK233" s="59">
        <f t="shared" si="166"/>
        <v>45000</v>
      </c>
      <c r="AL233" s="71"/>
      <c r="AM233" s="262"/>
    </row>
    <row r="234" spans="1:39" hidden="1">
      <c r="A234" s="81"/>
      <c r="B234" s="127"/>
      <c r="C234" s="78"/>
      <c r="D234" s="78"/>
      <c r="E234" s="78"/>
      <c r="F234" s="78"/>
      <c r="G234" s="78"/>
      <c r="H234" s="78"/>
      <c r="I234" s="73">
        <v>37211</v>
      </c>
      <c r="J234" s="74" t="s">
        <v>236</v>
      </c>
      <c r="K234" s="59">
        <v>25650</v>
      </c>
      <c r="L234" s="59">
        <v>40000</v>
      </c>
      <c r="M234" s="59">
        <v>40000</v>
      </c>
      <c r="N234" s="59">
        <v>6000</v>
      </c>
      <c r="O234" s="59">
        <v>6000</v>
      </c>
      <c r="P234" s="59">
        <v>10000</v>
      </c>
      <c r="Q234" s="59">
        <v>10000</v>
      </c>
      <c r="R234" s="59">
        <v>4289</v>
      </c>
      <c r="S234" s="59">
        <v>10000</v>
      </c>
      <c r="T234" s="59">
        <v>2847</v>
      </c>
      <c r="U234" s="59"/>
      <c r="V234" s="72">
        <f t="shared" si="96"/>
        <v>100</v>
      </c>
      <c r="W234" s="58">
        <v>10000</v>
      </c>
      <c r="X234" s="71">
        <v>10000</v>
      </c>
      <c r="Y234" s="71">
        <v>15000</v>
      </c>
      <c r="Z234" s="71">
        <v>10000</v>
      </c>
      <c r="AA234" s="71">
        <v>15000</v>
      </c>
      <c r="AB234" s="71"/>
      <c r="AC234" s="71">
        <v>15000</v>
      </c>
      <c r="AD234" s="71">
        <v>15000</v>
      </c>
      <c r="AE234" s="71"/>
      <c r="AF234" s="71"/>
      <c r="AG234" s="84">
        <f>SUM(AD234+AE234-AF234)</f>
        <v>15000</v>
      </c>
      <c r="AH234" s="71">
        <v>14980.98</v>
      </c>
      <c r="AI234" s="71">
        <v>15000</v>
      </c>
      <c r="AJ234" s="22">
        <v>0</v>
      </c>
      <c r="AK234" s="71">
        <v>15000</v>
      </c>
      <c r="AL234" s="71"/>
      <c r="AM234" s="262"/>
    </row>
    <row r="235" spans="1:39" hidden="1">
      <c r="A235" s="81"/>
      <c r="B235" s="127"/>
      <c r="C235" s="78"/>
      <c r="D235" s="78"/>
      <c r="E235" s="78"/>
      <c r="F235" s="78"/>
      <c r="G235" s="78"/>
      <c r="H235" s="78"/>
      <c r="I235" s="73">
        <v>37211</v>
      </c>
      <c r="J235" s="74" t="s">
        <v>237</v>
      </c>
      <c r="K235" s="59"/>
      <c r="L235" s="59"/>
      <c r="M235" s="59"/>
      <c r="N235" s="59">
        <v>10000</v>
      </c>
      <c r="O235" s="59">
        <v>10000</v>
      </c>
      <c r="P235" s="59">
        <v>15000</v>
      </c>
      <c r="Q235" s="59">
        <v>15000</v>
      </c>
      <c r="R235" s="59">
        <v>10376.799999999999</v>
      </c>
      <c r="S235" s="59">
        <v>15000</v>
      </c>
      <c r="T235" s="59">
        <v>13575</v>
      </c>
      <c r="U235" s="59"/>
      <c r="V235" s="72">
        <f t="shared" si="96"/>
        <v>100</v>
      </c>
      <c r="W235" s="58">
        <v>15000</v>
      </c>
      <c r="X235" s="71">
        <v>15000</v>
      </c>
      <c r="Y235" s="71">
        <v>15000</v>
      </c>
      <c r="Z235" s="71">
        <v>20000</v>
      </c>
      <c r="AA235" s="71">
        <v>15000</v>
      </c>
      <c r="AB235" s="71">
        <v>15498.58</v>
      </c>
      <c r="AC235" s="71">
        <v>15000</v>
      </c>
      <c r="AD235" s="71">
        <v>30000</v>
      </c>
      <c r="AE235" s="71"/>
      <c r="AF235" s="71"/>
      <c r="AG235" s="84">
        <f>SUM(AD235+AE235-AF235)</f>
        <v>30000</v>
      </c>
      <c r="AH235" s="71">
        <v>13498.65</v>
      </c>
      <c r="AI235" s="71">
        <v>30000</v>
      </c>
      <c r="AJ235" s="22">
        <v>12998.7</v>
      </c>
      <c r="AK235" s="71">
        <v>30000</v>
      </c>
      <c r="AL235" s="71"/>
      <c r="AM235" s="262"/>
    </row>
    <row r="236" spans="1:39" hidden="1">
      <c r="A236" s="40" t="s">
        <v>274</v>
      </c>
      <c r="B236" s="41"/>
      <c r="C236" s="42"/>
      <c r="D236" s="42"/>
      <c r="E236" s="42"/>
      <c r="F236" s="42"/>
      <c r="G236" s="42"/>
      <c r="H236" s="42"/>
      <c r="I236" s="53" t="s">
        <v>272</v>
      </c>
      <c r="J236" s="41"/>
      <c r="K236" s="42"/>
      <c r="L236" s="42"/>
      <c r="M236" s="42"/>
      <c r="N236" s="42"/>
      <c r="O236" s="42"/>
      <c r="P236" s="60">
        <f t="shared" ref="P236:V238" si="167">SUM(P237)</f>
        <v>400000</v>
      </c>
      <c r="Q236" s="60">
        <f t="shared" si="167"/>
        <v>400000</v>
      </c>
      <c r="R236" s="60">
        <f t="shared" si="167"/>
        <v>2120.34</v>
      </c>
      <c r="S236" s="60">
        <f t="shared" si="167"/>
        <v>0</v>
      </c>
      <c r="T236" s="60">
        <f t="shared" si="167"/>
        <v>0</v>
      </c>
      <c r="U236" s="60">
        <f t="shared" si="167"/>
        <v>0</v>
      </c>
      <c r="V236" s="60">
        <f t="shared" si="167"/>
        <v>0</v>
      </c>
      <c r="W236" s="60"/>
      <c r="X236" s="71"/>
      <c r="Y236" s="71"/>
      <c r="Z236" s="71"/>
      <c r="AA236" s="71">
        <v>0</v>
      </c>
      <c r="AB236" s="71"/>
      <c r="AC236" s="71">
        <v>0</v>
      </c>
      <c r="AD236" s="71"/>
      <c r="AE236" s="71"/>
      <c r="AF236" s="71"/>
      <c r="AG236" s="84">
        <f t="shared" ref="AG236:AG241" si="168">SUM(AC236+AE236-AF236)</f>
        <v>0</v>
      </c>
      <c r="AH236" s="71"/>
      <c r="AI236" s="71"/>
      <c r="AJ236" s="22"/>
      <c r="AK236" s="71"/>
      <c r="AL236" s="71"/>
      <c r="AM236" s="262"/>
    </row>
    <row r="237" spans="1:39" hidden="1">
      <c r="A237" s="43"/>
      <c r="B237" s="44"/>
      <c r="C237" s="45"/>
      <c r="D237" s="45"/>
      <c r="E237" s="45"/>
      <c r="F237" s="45"/>
      <c r="G237" s="45"/>
      <c r="H237" s="45"/>
      <c r="I237" s="54" t="s">
        <v>273</v>
      </c>
      <c r="J237" s="44"/>
      <c r="K237" s="45"/>
      <c r="L237" s="45"/>
      <c r="M237" s="45"/>
      <c r="N237" s="45"/>
      <c r="O237" s="45"/>
      <c r="P237" s="61">
        <f t="shared" si="167"/>
        <v>400000</v>
      </c>
      <c r="Q237" s="61">
        <f t="shared" si="167"/>
        <v>400000</v>
      </c>
      <c r="R237" s="61">
        <f t="shared" si="167"/>
        <v>2120.34</v>
      </c>
      <c r="S237" s="61">
        <f t="shared" si="167"/>
        <v>0</v>
      </c>
      <c r="T237" s="61">
        <f t="shared" si="167"/>
        <v>0</v>
      </c>
      <c r="U237" s="61">
        <f t="shared" si="167"/>
        <v>0</v>
      </c>
      <c r="V237" s="61">
        <f t="shared" si="167"/>
        <v>0</v>
      </c>
      <c r="W237" s="61"/>
      <c r="X237" s="71"/>
      <c r="Y237" s="71"/>
      <c r="Z237" s="71"/>
      <c r="AA237" s="71">
        <v>0</v>
      </c>
      <c r="AB237" s="71"/>
      <c r="AC237" s="71">
        <v>0</v>
      </c>
      <c r="AD237" s="71"/>
      <c r="AE237" s="71"/>
      <c r="AF237" s="71"/>
      <c r="AG237" s="84">
        <f t="shared" si="168"/>
        <v>0</v>
      </c>
      <c r="AH237" s="71"/>
      <c r="AI237" s="71"/>
      <c r="AJ237" s="22"/>
      <c r="AK237" s="71"/>
      <c r="AL237" s="71"/>
      <c r="AM237" s="262"/>
    </row>
    <row r="238" spans="1:39" hidden="1">
      <c r="A238" s="135"/>
      <c r="B238" s="136"/>
      <c r="C238" s="133"/>
      <c r="D238" s="133"/>
      <c r="E238" s="133"/>
      <c r="F238" s="133"/>
      <c r="G238" s="133"/>
      <c r="H238" s="133"/>
      <c r="I238" s="134">
        <v>3</v>
      </c>
      <c r="J238" s="92" t="s">
        <v>9</v>
      </c>
      <c r="K238" s="75"/>
      <c r="L238" s="75"/>
      <c r="M238" s="75"/>
      <c r="N238" s="75"/>
      <c r="O238" s="75"/>
      <c r="P238" s="75">
        <f t="shared" si="167"/>
        <v>400000</v>
      </c>
      <c r="Q238" s="75">
        <f t="shared" si="167"/>
        <v>400000</v>
      </c>
      <c r="R238" s="75">
        <f t="shared" si="167"/>
        <v>2120.34</v>
      </c>
      <c r="S238" s="75">
        <f t="shared" si="167"/>
        <v>0</v>
      </c>
      <c r="T238" s="75">
        <f t="shared" si="167"/>
        <v>0</v>
      </c>
      <c r="U238" s="75">
        <f t="shared" si="167"/>
        <v>0</v>
      </c>
      <c r="V238" s="72">
        <f t="shared" si="96"/>
        <v>0</v>
      </c>
      <c r="W238" s="72"/>
      <c r="X238" s="137"/>
      <c r="Y238" s="137"/>
      <c r="Z238" s="137"/>
      <c r="AA238" s="137">
        <v>0</v>
      </c>
      <c r="AB238" s="137"/>
      <c r="AC238" s="137">
        <v>0</v>
      </c>
      <c r="AD238" s="137"/>
      <c r="AE238" s="137"/>
      <c r="AF238" s="137"/>
      <c r="AG238" s="84">
        <f t="shared" si="168"/>
        <v>0</v>
      </c>
      <c r="AH238" s="71"/>
      <c r="AI238" s="71"/>
      <c r="AJ238" s="22"/>
      <c r="AK238" s="71"/>
      <c r="AL238" s="71"/>
      <c r="AM238" s="262"/>
    </row>
    <row r="239" spans="1:39" hidden="1">
      <c r="A239" s="135"/>
      <c r="B239" s="136"/>
      <c r="C239" s="133"/>
      <c r="D239" s="133"/>
      <c r="E239" s="133"/>
      <c r="F239" s="133"/>
      <c r="G239" s="133"/>
      <c r="H239" s="133"/>
      <c r="I239" s="134">
        <v>38</v>
      </c>
      <c r="J239" s="92" t="s">
        <v>20</v>
      </c>
      <c r="K239" s="75"/>
      <c r="L239" s="75"/>
      <c r="M239" s="75"/>
      <c r="N239" s="75"/>
      <c r="O239" s="75"/>
      <c r="P239" s="75">
        <f>SUM(P241)</f>
        <v>400000</v>
      </c>
      <c r="Q239" s="75">
        <f>SUM(Q241)</f>
        <v>400000</v>
      </c>
      <c r="R239" s="75">
        <f>SUM(R241)</f>
        <v>2120.34</v>
      </c>
      <c r="S239" s="75">
        <f>SUM(S241)</f>
        <v>0</v>
      </c>
      <c r="T239" s="75">
        <f>SUM(T241)</f>
        <v>0</v>
      </c>
      <c r="U239" s="75">
        <v>0</v>
      </c>
      <c r="V239" s="72">
        <f t="shared" si="96"/>
        <v>0</v>
      </c>
      <c r="W239" s="72"/>
      <c r="X239" s="137"/>
      <c r="Y239" s="137"/>
      <c r="Z239" s="137"/>
      <c r="AA239" s="137">
        <v>0</v>
      </c>
      <c r="AB239" s="137"/>
      <c r="AC239" s="137">
        <v>0</v>
      </c>
      <c r="AD239" s="137"/>
      <c r="AE239" s="137"/>
      <c r="AF239" s="137"/>
      <c r="AG239" s="84">
        <f t="shared" si="168"/>
        <v>0</v>
      </c>
      <c r="AH239" s="71"/>
      <c r="AI239" s="71"/>
      <c r="AJ239" s="22"/>
      <c r="AK239" s="71"/>
      <c r="AL239" s="71"/>
      <c r="AM239" s="262"/>
    </row>
    <row r="240" spans="1:39" hidden="1">
      <c r="A240" s="81"/>
      <c r="B240" s="127"/>
      <c r="C240" s="78"/>
      <c r="D240" s="78"/>
      <c r="E240" s="78"/>
      <c r="F240" s="78"/>
      <c r="G240" s="78"/>
      <c r="H240" s="78"/>
      <c r="I240" s="73">
        <v>382</v>
      </c>
      <c r="J240" s="74" t="s">
        <v>214</v>
      </c>
      <c r="K240" s="59"/>
      <c r="L240" s="59"/>
      <c r="M240" s="59"/>
      <c r="N240" s="59"/>
      <c r="O240" s="59"/>
      <c r="P240" s="59">
        <f>SUM(P241)</f>
        <v>400000</v>
      </c>
      <c r="Q240" s="59">
        <f>SUM(Q241)</f>
        <v>400000</v>
      </c>
      <c r="R240" s="59">
        <f>SUM(R241)</f>
        <v>2120.34</v>
      </c>
      <c r="S240" s="59">
        <f>SUM(S241)</f>
        <v>0</v>
      </c>
      <c r="T240" s="59">
        <f>SUM(T241)</f>
        <v>0</v>
      </c>
      <c r="U240" s="59"/>
      <c r="V240" s="72">
        <f t="shared" si="96"/>
        <v>0</v>
      </c>
      <c r="W240" s="58"/>
      <c r="X240" s="71"/>
      <c r="Y240" s="71"/>
      <c r="Z240" s="71"/>
      <c r="AA240" s="71">
        <v>0</v>
      </c>
      <c r="AB240" s="71"/>
      <c r="AC240" s="71">
        <v>0</v>
      </c>
      <c r="AD240" s="71"/>
      <c r="AE240" s="71"/>
      <c r="AF240" s="71"/>
      <c r="AG240" s="84">
        <f t="shared" si="168"/>
        <v>0</v>
      </c>
      <c r="AH240" s="71"/>
      <c r="AI240" s="71"/>
      <c r="AJ240" s="22"/>
      <c r="AK240" s="71"/>
      <c r="AL240" s="71"/>
      <c r="AM240" s="262"/>
    </row>
    <row r="241" spans="1:39" hidden="1">
      <c r="A241" s="81"/>
      <c r="B241" s="127"/>
      <c r="C241" s="78"/>
      <c r="D241" s="78"/>
      <c r="E241" s="78"/>
      <c r="F241" s="78"/>
      <c r="G241" s="78"/>
      <c r="H241" s="78"/>
      <c r="I241" s="73">
        <v>38221</v>
      </c>
      <c r="J241" s="74" t="s">
        <v>271</v>
      </c>
      <c r="K241" s="59"/>
      <c r="L241" s="59"/>
      <c r="M241" s="59"/>
      <c r="N241" s="59"/>
      <c r="O241" s="59"/>
      <c r="P241" s="59">
        <v>400000</v>
      </c>
      <c r="Q241" s="59">
        <v>400000</v>
      </c>
      <c r="R241" s="59">
        <v>2120.34</v>
      </c>
      <c r="S241" s="59"/>
      <c r="T241" s="59"/>
      <c r="U241" s="59"/>
      <c r="V241" s="72">
        <f t="shared" si="96"/>
        <v>0</v>
      </c>
      <c r="W241" s="58"/>
      <c r="X241" s="71"/>
      <c r="Y241" s="71"/>
      <c r="Z241" s="71"/>
      <c r="AA241" s="71">
        <v>0</v>
      </c>
      <c r="AB241" s="71"/>
      <c r="AC241" s="71">
        <v>0</v>
      </c>
      <c r="AD241" s="71"/>
      <c r="AE241" s="71"/>
      <c r="AF241" s="71"/>
      <c r="AG241" s="84">
        <f t="shared" si="168"/>
        <v>0</v>
      </c>
      <c r="AH241" s="71"/>
      <c r="AI241" s="71"/>
      <c r="AJ241" s="22"/>
      <c r="AK241" s="71"/>
      <c r="AL241" s="71"/>
      <c r="AM241" s="262"/>
    </row>
    <row r="242" spans="1:39">
      <c r="A242" s="154" t="s">
        <v>491</v>
      </c>
      <c r="B242" s="161"/>
      <c r="C242" s="150"/>
      <c r="D242" s="150"/>
      <c r="E242" s="150"/>
      <c r="F242" s="150"/>
      <c r="G242" s="150"/>
      <c r="H242" s="150"/>
      <c r="I242" s="162" t="s">
        <v>29</v>
      </c>
      <c r="J242" s="163" t="s">
        <v>201</v>
      </c>
      <c r="K242" s="164">
        <f t="shared" ref="K242:AE244" si="169">SUM(K243)</f>
        <v>10000</v>
      </c>
      <c r="L242" s="164">
        <f t="shared" si="169"/>
        <v>20000</v>
      </c>
      <c r="M242" s="164">
        <f t="shared" si="169"/>
        <v>20000</v>
      </c>
      <c r="N242" s="164">
        <f t="shared" si="169"/>
        <v>3000</v>
      </c>
      <c r="O242" s="164">
        <f t="shared" si="169"/>
        <v>3000</v>
      </c>
      <c r="P242" s="164">
        <f t="shared" si="169"/>
        <v>3000</v>
      </c>
      <c r="Q242" s="164">
        <f t="shared" si="169"/>
        <v>3000</v>
      </c>
      <c r="R242" s="164">
        <f t="shared" si="169"/>
        <v>0</v>
      </c>
      <c r="S242" s="164">
        <f t="shared" si="169"/>
        <v>3000</v>
      </c>
      <c r="T242" s="164">
        <f t="shared" si="169"/>
        <v>0</v>
      </c>
      <c r="U242" s="164">
        <f t="shared" si="169"/>
        <v>0</v>
      </c>
      <c r="V242" s="164">
        <f t="shared" si="169"/>
        <v>100</v>
      </c>
      <c r="W242" s="164">
        <f t="shared" si="169"/>
        <v>3000</v>
      </c>
      <c r="X242" s="164">
        <f t="shared" si="169"/>
        <v>3000</v>
      </c>
      <c r="Y242" s="164">
        <f t="shared" si="169"/>
        <v>3000</v>
      </c>
      <c r="Z242" s="164">
        <f t="shared" si="169"/>
        <v>3000</v>
      </c>
      <c r="AA242" s="164">
        <f t="shared" si="169"/>
        <v>22000</v>
      </c>
      <c r="AB242" s="164">
        <f t="shared" si="169"/>
        <v>0</v>
      </c>
      <c r="AC242" s="164">
        <f t="shared" si="169"/>
        <v>22000</v>
      </c>
      <c r="AD242" s="164">
        <f t="shared" si="169"/>
        <v>22000</v>
      </c>
      <c r="AE242" s="164">
        <f t="shared" si="169"/>
        <v>0</v>
      </c>
      <c r="AF242" s="164">
        <f t="shared" ref="AF242:AM244" si="170">SUM(AF243)</f>
        <v>0</v>
      </c>
      <c r="AG242" s="164">
        <f t="shared" si="170"/>
        <v>22000</v>
      </c>
      <c r="AH242" s="164">
        <f t="shared" si="170"/>
        <v>10836.89</v>
      </c>
      <c r="AI242" s="164">
        <f t="shared" si="170"/>
        <v>10000</v>
      </c>
      <c r="AJ242" s="164">
        <f t="shared" si="170"/>
        <v>10000</v>
      </c>
      <c r="AK242" s="164">
        <f t="shared" si="170"/>
        <v>10000</v>
      </c>
      <c r="AL242" s="164">
        <f t="shared" si="170"/>
        <v>10000</v>
      </c>
      <c r="AM242" s="233">
        <f t="shared" si="170"/>
        <v>10000</v>
      </c>
    </row>
    <row r="243" spans="1:39">
      <c r="A243" s="154"/>
      <c r="B243" s="161"/>
      <c r="C243" s="150"/>
      <c r="D243" s="150"/>
      <c r="E243" s="150"/>
      <c r="F243" s="150"/>
      <c r="G243" s="150"/>
      <c r="H243" s="150"/>
      <c r="I243" s="162" t="s">
        <v>196</v>
      </c>
      <c r="J243" s="163"/>
      <c r="K243" s="164">
        <f t="shared" si="169"/>
        <v>10000</v>
      </c>
      <c r="L243" s="164">
        <f t="shared" si="169"/>
        <v>20000</v>
      </c>
      <c r="M243" s="164">
        <f t="shared" si="169"/>
        <v>20000</v>
      </c>
      <c r="N243" s="164">
        <f t="shared" si="169"/>
        <v>3000</v>
      </c>
      <c r="O243" s="164">
        <f t="shared" si="169"/>
        <v>3000</v>
      </c>
      <c r="P243" s="164">
        <f t="shared" si="169"/>
        <v>3000</v>
      </c>
      <c r="Q243" s="164">
        <f t="shared" si="169"/>
        <v>3000</v>
      </c>
      <c r="R243" s="164">
        <f t="shared" si="169"/>
        <v>0</v>
      </c>
      <c r="S243" s="164">
        <f t="shared" si="169"/>
        <v>3000</v>
      </c>
      <c r="T243" s="164">
        <f t="shared" si="169"/>
        <v>0</v>
      </c>
      <c r="U243" s="164">
        <f t="shared" si="169"/>
        <v>0</v>
      </c>
      <c r="V243" s="164">
        <f t="shared" si="169"/>
        <v>100</v>
      </c>
      <c r="W243" s="164">
        <f t="shared" si="169"/>
        <v>3000</v>
      </c>
      <c r="X243" s="164">
        <f t="shared" si="169"/>
        <v>3000</v>
      </c>
      <c r="Y243" s="164">
        <f t="shared" si="169"/>
        <v>3000</v>
      </c>
      <c r="Z243" s="164">
        <f t="shared" si="169"/>
        <v>3000</v>
      </c>
      <c r="AA243" s="164">
        <f t="shared" si="169"/>
        <v>22000</v>
      </c>
      <c r="AB243" s="164">
        <f t="shared" si="169"/>
        <v>0</v>
      </c>
      <c r="AC243" s="164">
        <f t="shared" si="169"/>
        <v>22000</v>
      </c>
      <c r="AD243" s="164">
        <f t="shared" si="169"/>
        <v>22000</v>
      </c>
      <c r="AE243" s="164">
        <f t="shared" si="169"/>
        <v>0</v>
      </c>
      <c r="AF243" s="164">
        <f t="shared" si="170"/>
        <v>0</v>
      </c>
      <c r="AG243" s="164">
        <f t="shared" si="170"/>
        <v>22000</v>
      </c>
      <c r="AH243" s="164">
        <f t="shared" si="170"/>
        <v>10836.89</v>
      </c>
      <c r="AI243" s="164">
        <f t="shared" si="170"/>
        <v>10000</v>
      </c>
      <c r="AJ243" s="164">
        <f t="shared" si="170"/>
        <v>10000</v>
      </c>
      <c r="AK243" s="164">
        <f t="shared" si="170"/>
        <v>10000</v>
      </c>
      <c r="AL243" s="164">
        <f t="shared" si="170"/>
        <v>10000</v>
      </c>
      <c r="AM243" s="233">
        <f t="shared" si="170"/>
        <v>10000</v>
      </c>
    </row>
    <row r="244" spans="1:39">
      <c r="A244" s="132"/>
      <c r="B244" s="136"/>
      <c r="C244" s="133"/>
      <c r="D244" s="133"/>
      <c r="E244" s="133"/>
      <c r="F244" s="133"/>
      <c r="G244" s="133"/>
      <c r="H244" s="133"/>
      <c r="I244" s="134">
        <v>3</v>
      </c>
      <c r="J244" s="92" t="s">
        <v>9</v>
      </c>
      <c r="K244" s="75">
        <f t="shared" si="169"/>
        <v>10000</v>
      </c>
      <c r="L244" s="75">
        <f t="shared" si="169"/>
        <v>20000</v>
      </c>
      <c r="M244" s="75">
        <f t="shared" si="169"/>
        <v>20000</v>
      </c>
      <c r="N244" s="75">
        <f t="shared" si="169"/>
        <v>3000</v>
      </c>
      <c r="O244" s="75">
        <f t="shared" si="169"/>
        <v>3000</v>
      </c>
      <c r="P244" s="75">
        <f t="shared" si="169"/>
        <v>3000</v>
      </c>
      <c r="Q244" s="75">
        <f t="shared" si="169"/>
        <v>3000</v>
      </c>
      <c r="R244" s="75">
        <f t="shared" si="169"/>
        <v>0</v>
      </c>
      <c r="S244" s="75">
        <f t="shared" si="169"/>
        <v>3000</v>
      </c>
      <c r="T244" s="75">
        <f t="shared" si="169"/>
        <v>0</v>
      </c>
      <c r="U244" s="75">
        <f t="shared" si="169"/>
        <v>0</v>
      </c>
      <c r="V244" s="75">
        <f t="shared" si="169"/>
        <v>100</v>
      </c>
      <c r="W244" s="75">
        <f t="shared" si="169"/>
        <v>3000</v>
      </c>
      <c r="X244" s="75">
        <f t="shared" si="169"/>
        <v>3000</v>
      </c>
      <c r="Y244" s="75">
        <f t="shared" si="169"/>
        <v>3000</v>
      </c>
      <c r="Z244" s="75">
        <f t="shared" si="169"/>
        <v>3000</v>
      </c>
      <c r="AA244" s="75">
        <f t="shared" si="169"/>
        <v>22000</v>
      </c>
      <c r="AB244" s="75">
        <f t="shared" si="169"/>
        <v>0</v>
      </c>
      <c r="AC244" s="75">
        <f t="shared" si="169"/>
        <v>22000</v>
      </c>
      <c r="AD244" s="75">
        <f t="shared" si="169"/>
        <v>22000</v>
      </c>
      <c r="AE244" s="75">
        <f t="shared" si="169"/>
        <v>0</v>
      </c>
      <c r="AF244" s="75">
        <f t="shared" si="170"/>
        <v>0</v>
      </c>
      <c r="AG244" s="75">
        <f t="shared" si="170"/>
        <v>22000</v>
      </c>
      <c r="AH244" s="75">
        <f t="shared" si="170"/>
        <v>10836.89</v>
      </c>
      <c r="AI244" s="75">
        <f t="shared" si="170"/>
        <v>10000</v>
      </c>
      <c r="AJ244" s="75">
        <f t="shared" si="170"/>
        <v>10000</v>
      </c>
      <c r="AK244" s="75">
        <f t="shared" si="170"/>
        <v>10000</v>
      </c>
      <c r="AL244" s="75">
        <f t="shared" si="170"/>
        <v>10000</v>
      </c>
      <c r="AM244" s="234">
        <f t="shared" si="170"/>
        <v>10000</v>
      </c>
    </row>
    <row r="245" spans="1:39">
      <c r="A245" s="135"/>
      <c r="B245" s="133"/>
      <c r="C245" s="133"/>
      <c r="D245" s="133"/>
      <c r="E245" s="133"/>
      <c r="F245" s="133"/>
      <c r="G245" s="133"/>
      <c r="H245" s="133"/>
      <c r="I245" s="134">
        <v>38</v>
      </c>
      <c r="J245" s="92" t="s">
        <v>20</v>
      </c>
      <c r="K245" s="75">
        <f t="shared" ref="K245:AK245" si="171">SUM(K247)</f>
        <v>10000</v>
      </c>
      <c r="L245" s="75">
        <f t="shared" si="171"/>
        <v>20000</v>
      </c>
      <c r="M245" s="75">
        <f t="shared" si="171"/>
        <v>20000</v>
      </c>
      <c r="N245" s="75">
        <f t="shared" si="171"/>
        <v>3000</v>
      </c>
      <c r="O245" s="75">
        <f>SUM(O247)</f>
        <v>3000</v>
      </c>
      <c r="P245" s="75">
        <f t="shared" si="171"/>
        <v>3000</v>
      </c>
      <c r="Q245" s="75">
        <f>SUM(Q247)</f>
        <v>3000</v>
      </c>
      <c r="R245" s="75">
        <f t="shared" si="171"/>
        <v>0</v>
      </c>
      <c r="S245" s="75">
        <f t="shared" si="171"/>
        <v>3000</v>
      </c>
      <c r="T245" s="75">
        <f t="shared" si="171"/>
        <v>0</v>
      </c>
      <c r="U245" s="75">
        <f t="shared" si="171"/>
        <v>0</v>
      </c>
      <c r="V245" s="75">
        <f t="shared" si="171"/>
        <v>100</v>
      </c>
      <c r="W245" s="75">
        <f t="shared" si="171"/>
        <v>3000</v>
      </c>
      <c r="X245" s="75">
        <f t="shared" si="171"/>
        <v>3000</v>
      </c>
      <c r="Y245" s="75">
        <f t="shared" si="171"/>
        <v>3000</v>
      </c>
      <c r="Z245" s="75">
        <f t="shared" si="171"/>
        <v>3000</v>
      </c>
      <c r="AA245" s="75">
        <f t="shared" si="171"/>
        <v>22000</v>
      </c>
      <c r="AB245" s="75">
        <f t="shared" si="171"/>
        <v>0</v>
      </c>
      <c r="AC245" s="75">
        <f t="shared" si="171"/>
        <v>22000</v>
      </c>
      <c r="AD245" s="75">
        <f t="shared" si="171"/>
        <v>22000</v>
      </c>
      <c r="AE245" s="75">
        <f t="shared" si="171"/>
        <v>0</v>
      </c>
      <c r="AF245" s="75">
        <f t="shared" si="171"/>
        <v>0</v>
      </c>
      <c r="AG245" s="75">
        <f t="shared" si="171"/>
        <v>22000</v>
      </c>
      <c r="AH245" s="75">
        <f t="shared" si="171"/>
        <v>10836.89</v>
      </c>
      <c r="AI245" s="75">
        <f t="shared" si="171"/>
        <v>10000</v>
      </c>
      <c r="AJ245" s="75">
        <f t="shared" si="171"/>
        <v>10000</v>
      </c>
      <c r="AK245" s="75">
        <f t="shared" si="171"/>
        <v>10000</v>
      </c>
      <c r="AL245" s="71">
        <v>10000</v>
      </c>
      <c r="AM245" s="262">
        <v>10000</v>
      </c>
    </row>
    <row r="246" spans="1:39">
      <c r="A246" s="81"/>
      <c r="B246" s="127" t="s">
        <v>85</v>
      </c>
      <c r="C246" s="78"/>
      <c r="D246" s="78"/>
      <c r="E246" s="78"/>
      <c r="F246" s="78"/>
      <c r="G246" s="78"/>
      <c r="H246" s="78"/>
      <c r="I246" s="73">
        <v>381</v>
      </c>
      <c r="J246" s="74" t="s">
        <v>137</v>
      </c>
      <c r="K246" s="59">
        <f t="shared" ref="K246:AK246" si="172">SUM(K247)</f>
        <v>10000</v>
      </c>
      <c r="L246" s="59">
        <f t="shared" si="172"/>
        <v>20000</v>
      </c>
      <c r="M246" s="59">
        <f t="shared" si="172"/>
        <v>20000</v>
      </c>
      <c r="N246" s="59">
        <f t="shared" si="172"/>
        <v>3000</v>
      </c>
      <c r="O246" s="59">
        <f t="shared" si="172"/>
        <v>3000</v>
      </c>
      <c r="P246" s="59">
        <f t="shared" si="172"/>
        <v>3000</v>
      </c>
      <c r="Q246" s="59">
        <f t="shared" si="172"/>
        <v>3000</v>
      </c>
      <c r="R246" s="59">
        <f t="shared" si="172"/>
        <v>0</v>
      </c>
      <c r="S246" s="59">
        <f t="shared" si="172"/>
        <v>3000</v>
      </c>
      <c r="T246" s="59">
        <f t="shared" si="172"/>
        <v>0</v>
      </c>
      <c r="U246" s="59">
        <f t="shared" si="172"/>
        <v>0</v>
      </c>
      <c r="V246" s="59">
        <f t="shared" si="172"/>
        <v>100</v>
      </c>
      <c r="W246" s="59">
        <f t="shared" si="172"/>
        <v>3000</v>
      </c>
      <c r="X246" s="59">
        <f t="shared" si="172"/>
        <v>3000</v>
      </c>
      <c r="Y246" s="59">
        <f t="shared" si="172"/>
        <v>3000</v>
      </c>
      <c r="Z246" s="59">
        <f t="shared" si="172"/>
        <v>3000</v>
      </c>
      <c r="AA246" s="59">
        <f t="shared" si="172"/>
        <v>22000</v>
      </c>
      <c r="AB246" s="59">
        <f t="shared" si="172"/>
        <v>0</v>
      </c>
      <c r="AC246" s="59">
        <f t="shared" si="172"/>
        <v>22000</v>
      </c>
      <c r="AD246" s="59">
        <f t="shared" si="172"/>
        <v>22000</v>
      </c>
      <c r="AE246" s="59">
        <f t="shared" si="172"/>
        <v>0</v>
      </c>
      <c r="AF246" s="59">
        <f t="shared" si="172"/>
        <v>0</v>
      </c>
      <c r="AG246" s="59">
        <f t="shared" si="172"/>
        <v>22000</v>
      </c>
      <c r="AH246" s="59">
        <f t="shared" si="172"/>
        <v>10836.89</v>
      </c>
      <c r="AI246" s="59">
        <f t="shared" si="172"/>
        <v>10000</v>
      </c>
      <c r="AJ246" s="59">
        <f t="shared" si="172"/>
        <v>10000</v>
      </c>
      <c r="AK246" s="59">
        <f t="shared" si="172"/>
        <v>10000</v>
      </c>
      <c r="AL246" s="71"/>
      <c r="AM246" s="262"/>
    </row>
    <row r="247" spans="1:39" hidden="1">
      <c r="A247" s="81"/>
      <c r="B247" s="127"/>
      <c r="C247" s="78"/>
      <c r="D247" s="78"/>
      <c r="E247" s="78"/>
      <c r="F247" s="78"/>
      <c r="G247" s="78"/>
      <c r="H247" s="78"/>
      <c r="I247" s="73">
        <v>38111</v>
      </c>
      <c r="J247" s="74" t="s">
        <v>73</v>
      </c>
      <c r="K247" s="59">
        <v>10000</v>
      </c>
      <c r="L247" s="59">
        <v>20000</v>
      </c>
      <c r="M247" s="59">
        <v>20000</v>
      </c>
      <c r="N247" s="59">
        <v>3000</v>
      </c>
      <c r="O247" s="59">
        <v>3000</v>
      </c>
      <c r="P247" s="59">
        <v>3000</v>
      </c>
      <c r="Q247" s="59">
        <v>3000</v>
      </c>
      <c r="R247" s="59"/>
      <c r="S247" s="59">
        <v>3000</v>
      </c>
      <c r="T247" s="59"/>
      <c r="U247" s="59"/>
      <c r="V247" s="72">
        <f t="shared" si="96"/>
        <v>100</v>
      </c>
      <c r="W247" s="58">
        <v>3000</v>
      </c>
      <c r="X247" s="71">
        <v>3000</v>
      </c>
      <c r="Y247" s="71">
        <v>3000</v>
      </c>
      <c r="Z247" s="71">
        <v>3000</v>
      </c>
      <c r="AA247" s="71">
        <v>22000</v>
      </c>
      <c r="AB247" s="71"/>
      <c r="AC247" s="71">
        <v>22000</v>
      </c>
      <c r="AD247" s="71">
        <v>22000</v>
      </c>
      <c r="AE247" s="71"/>
      <c r="AF247" s="71"/>
      <c r="AG247" s="84">
        <f>SUM(AD247+AE247-AF247)</f>
        <v>22000</v>
      </c>
      <c r="AH247" s="71">
        <v>10836.89</v>
      </c>
      <c r="AI247" s="71">
        <v>10000</v>
      </c>
      <c r="AJ247" s="22">
        <v>10000</v>
      </c>
      <c r="AK247" s="71">
        <v>10000</v>
      </c>
      <c r="AL247" s="71"/>
      <c r="AM247" s="262"/>
    </row>
    <row r="248" spans="1:39">
      <c r="A248" s="159" t="s">
        <v>202</v>
      </c>
      <c r="B248" s="194"/>
      <c r="C248" s="194"/>
      <c r="D248" s="194"/>
      <c r="E248" s="194"/>
      <c r="F248" s="194"/>
      <c r="G248" s="194"/>
      <c r="H248" s="194"/>
      <c r="I248" s="156" t="s">
        <v>203</v>
      </c>
      <c r="J248" s="157" t="s">
        <v>204</v>
      </c>
      <c r="K248" s="158" t="e">
        <f>SUM(#REF!+K249+K258+K264+K270+K276+#REF!)</f>
        <v>#REF!</v>
      </c>
      <c r="L248" s="158" t="e">
        <f>SUM(#REF!+L249+L258+L264+L270+L276+#REF!)</f>
        <v>#REF!</v>
      </c>
      <c r="M248" s="158" t="e">
        <f>SUM(#REF!+M249+M258+M264+M270+M276+#REF!)</f>
        <v>#REF!</v>
      </c>
      <c r="N248" s="158">
        <f t="shared" ref="N248:Z248" si="173">SUM(N249+N258+N264+N270+N276)</f>
        <v>54000</v>
      </c>
      <c r="O248" s="158">
        <f t="shared" si="173"/>
        <v>54000</v>
      </c>
      <c r="P248" s="158">
        <f t="shared" si="173"/>
        <v>95000</v>
      </c>
      <c r="Q248" s="158">
        <f t="shared" si="173"/>
        <v>95000</v>
      </c>
      <c r="R248" s="158">
        <f t="shared" si="173"/>
        <v>72200</v>
      </c>
      <c r="S248" s="158">
        <f t="shared" si="173"/>
        <v>110000</v>
      </c>
      <c r="T248" s="158">
        <f t="shared" si="173"/>
        <v>57200</v>
      </c>
      <c r="U248" s="158">
        <f t="shared" si="173"/>
        <v>0</v>
      </c>
      <c r="V248" s="158" t="e">
        <f t="shared" si="173"/>
        <v>#DIV/0!</v>
      </c>
      <c r="W248" s="158">
        <f t="shared" si="173"/>
        <v>135000</v>
      </c>
      <c r="X248" s="158">
        <f t="shared" si="173"/>
        <v>255000</v>
      </c>
      <c r="Y248" s="158">
        <f t="shared" si="173"/>
        <v>245000</v>
      </c>
      <c r="Z248" s="158">
        <f t="shared" si="173"/>
        <v>345000</v>
      </c>
      <c r="AA248" s="158">
        <f>SUM(AA249+AA258+AA264+AA270+AA276)</f>
        <v>329000</v>
      </c>
      <c r="AB248" s="158">
        <f t="shared" ref="AB248" si="174">SUM(AB249+AB258+AB264+AB270+AB276)</f>
        <v>113000</v>
      </c>
      <c r="AC248" s="158">
        <f>SUM(AC249+AC258+AC264+AC270+AC276)</f>
        <v>439000</v>
      </c>
      <c r="AD248" s="158">
        <f>SUM(AD249+AD258+AD264+AD270+AD276)</f>
        <v>544000</v>
      </c>
      <c r="AE248" s="158">
        <f t="shared" ref="AE248:AM248" si="175">SUM(AE249+AE258+AE264+AE270+AE276)</f>
        <v>0</v>
      </c>
      <c r="AF248" s="158">
        <f t="shared" si="175"/>
        <v>0</v>
      </c>
      <c r="AG248" s="158">
        <f t="shared" si="175"/>
        <v>556000</v>
      </c>
      <c r="AH248" s="158">
        <f t="shared" si="175"/>
        <v>395155</v>
      </c>
      <c r="AI248" s="158">
        <f t="shared" si="175"/>
        <v>462000</v>
      </c>
      <c r="AJ248" s="158">
        <f t="shared" si="175"/>
        <v>162500</v>
      </c>
      <c r="AK248" s="158">
        <f t="shared" si="175"/>
        <v>473000</v>
      </c>
      <c r="AL248" s="158">
        <f t="shared" si="175"/>
        <v>478000</v>
      </c>
      <c r="AM248" s="232">
        <f t="shared" si="175"/>
        <v>478000</v>
      </c>
    </row>
    <row r="249" spans="1:39">
      <c r="A249" s="149" t="s">
        <v>270</v>
      </c>
      <c r="B249" s="150"/>
      <c r="C249" s="150"/>
      <c r="D249" s="150"/>
      <c r="E249" s="150"/>
      <c r="F249" s="150"/>
      <c r="G249" s="150"/>
      <c r="H249" s="150"/>
      <c r="I249" s="156" t="s">
        <v>29</v>
      </c>
      <c r="J249" s="157" t="s">
        <v>207</v>
      </c>
      <c r="K249" s="158">
        <f t="shared" ref="K249:AE253" si="176">SUM(K250)</f>
        <v>36000</v>
      </c>
      <c r="L249" s="158">
        <f t="shared" si="176"/>
        <v>20000</v>
      </c>
      <c r="M249" s="158">
        <f t="shared" si="176"/>
        <v>20000</v>
      </c>
      <c r="N249" s="158">
        <f>SUM(N250)</f>
        <v>13000</v>
      </c>
      <c r="O249" s="158">
        <f>SUM(O250)</f>
        <v>13000</v>
      </c>
      <c r="P249" s="158">
        <f t="shared" si="176"/>
        <v>25000</v>
      </c>
      <c r="Q249" s="158">
        <f t="shared" si="176"/>
        <v>25000</v>
      </c>
      <c r="R249" s="158">
        <f t="shared" si="176"/>
        <v>20000</v>
      </c>
      <c r="S249" s="158">
        <f t="shared" si="176"/>
        <v>25000</v>
      </c>
      <c r="T249" s="158">
        <f t="shared" si="176"/>
        <v>13500</v>
      </c>
      <c r="U249" s="158">
        <f t="shared" si="176"/>
        <v>0</v>
      </c>
      <c r="V249" s="158">
        <f t="shared" si="176"/>
        <v>200</v>
      </c>
      <c r="W249" s="158">
        <f t="shared" si="176"/>
        <v>45000</v>
      </c>
      <c r="X249" s="158">
        <f t="shared" si="176"/>
        <v>45000</v>
      </c>
      <c r="Y249" s="158">
        <f t="shared" si="176"/>
        <v>45000</v>
      </c>
      <c r="Z249" s="158">
        <f t="shared" si="176"/>
        <v>65000</v>
      </c>
      <c r="AA249" s="158">
        <f t="shared" si="176"/>
        <v>55000</v>
      </c>
      <c r="AB249" s="158">
        <f t="shared" si="176"/>
        <v>9500</v>
      </c>
      <c r="AC249" s="158">
        <f t="shared" si="176"/>
        <v>115000</v>
      </c>
      <c r="AD249" s="158">
        <f t="shared" si="176"/>
        <v>220000</v>
      </c>
      <c r="AE249" s="158">
        <f t="shared" si="176"/>
        <v>0</v>
      </c>
      <c r="AF249" s="158">
        <f t="shared" ref="AF249:AM251" si="177">SUM(AF250)</f>
        <v>0</v>
      </c>
      <c r="AG249" s="158">
        <f t="shared" si="177"/>
        <v>220000</v>
      </c>
      <c r="AH249" s="158">
        <f t="shared" si="177"/>
        <v>211155</v>
      </c>
      <c r="AI249" s="158">
        <f>SUM(AI250)</f>
        <v>135000</v>
      </c>
      <c r="AJ249" s="158">
        <f>SUM(AJ250)</f>
        <v>12500</v>
      </c>
      <c r="AK249" s="158">
        <f t="shared" ref="AK249:AM249" si="178">SUM(AK250)</f>
        <v>135000</v>
      </c>
      <c r="AL249" s="158">
        <f t="shared" si="178"/>
        <v>140000</v>
      </c>
      <c r="AM249" s="232">
        <f t="shared" si="178"/>
        <v>140000</v>
      </c>
    </row>
    <row r="250" spans="1:39">
      <c r="A250" s="149"/>
      <c r="B250" s="150"/>
      <c r="C250" s="150"/>
      <c r="D250" s="150"/>
      <c r="E250" s="150"/>
      <c r="F250" s="150"/>
      <c r="G250" s="150"/>
      <c r="H250" s="150"/>
      <c r="I250" s="156" t="s">
        <v>208</v>
      </c>
      <c r="J250" s="157"/>
      <c r="K250" s="158">
        <f t="shared" si="176"/>
        <v>36000</v>
      </c>
      <c r="L250" s="158">
        <f t="shared" si="176"/>
        <v>20000</v>
      </c>
      <c r="M250" s="158">
        <f t="shared" si="176"/>
        <v>20000</v>
      </c>
      <c r="N250" s="158">
        <f>SUM(N251)</f>
        <v>13000</v>
      </c>
      <c r="O250" s="158">
        <f>SUM(O251)</f>
        <v>13000</v>
      </c>
      <c r="P250" s="158">
        <f t="shared" si="176"/>
        <v>25000</v>
      </c>
      <c r="Q250" s="158">
        <f t="shared" si="176"/>
        <v>25000</v>
      </c>
      <c r="R250" s="158">
        <f t="shared" si="176"/>
        <v>20000</v>
      </c>
      <c r="S250" s="158">
        <f t="shared" si="176"/>
        <v>25000</v>
      </c>
      <c r="T250" s="158">
        <f t="shared" si="176"/>
        <v>13500</v>
      </c>
      <c r="U250" s="158">
        <f t="shared" si="176"/>
        <v>0</v>
      </c>
      <c r="V250" s="158">
        <f t="shared" si="176"/>
        <v>200</v>
      </c>
      <c r="W250" s="158">
        <f t="shared" si="176"/>
        <v>45000</v>
      </c>
      <c r="X250" s="158">
        <f t="shared" si="176"/>
        <v>45000</v>
      </c>
      <c r="Y250" s="158">
        <f t="shared" si="176"/>
        <v>45000</v>
      </c>
      <c r="Z250" s="158">
        <f t="shared" si="176"/>
        <v>65000</v>
      </c>
      <c r="AA250" s="158">
        <f t="shared" si="176"/>
        <v>55000</v>
      </c>
      <c r="AB250" s="158">
        <f t="shared" si="176"/>
        <v>9500</v>
      </c>
      <c r="AC250" s="158">
        <f t="shared" si="176"/>
        <v>115000</v>
      </c>
      <c r="AD250" s="158">
        <f t="shared" si="176"/>
        <v>220000</v>
      </c>
      <c r="AE250" s="158">
        <f t="shared" si="176"/>
        <v>0</v>
      </c>
      <c r="AF250" s="158">
        <f t="shared" si="177"/>
        <v>0</v>
      </c>
      <c r="AG250" s="158">
        <f t="shared" si="177"/>
        <v>220000</v>
      </c>
      <c r="AH250" s="158">
        <f t="shared" si="177"/>
        <v>211155</v>
      </c>
      <c r="AI250" s="158">
        <f t="shared" si="177"/>
        <v>135000</v>
      </c>
      <c r="AJ250" s="158">
        <f t="shared" si="177"/>
        <v>12500</v>
      </c>
      <c r="AK250" s="158">
        <f t="shared" si="177"/>
        <v>135000</v>
      </c>
      <c r="AL250" s="158">
        <f t="shared" si="177"/>
        <v>140000</v>
      </c>
      <c r="AM250" s="232">
        <f t="shared" si="177"/>
        <v>140000</v>
      </c>
    </row>
    <row r="251" spans="1:39">
      <c r="A251" s="139"/>
      <c r="B251" s="133"/>
      <c r="C251" s="133"/>
      <c r="D251" s="133"/>
      <c r="E251" s="133"/>
      <c r="F251" s="133"/>
      <c r="G251" s="133"/>
      <c r="H251" s="133"/>
      <c r="I251" s="134">
        <v>3</v>
      </c>
      <c r="J251" s="92" t="s">
        <v>9</v>
      </c>
      <c r="K251" s="83">
        <f t="shared" si="176"/>
        <v>36000</v>
      </c>
      <c r="L251" s="83">
        <f t="shared" si="176"/>
        <v>20000</v>
      </c>
      <c r="M251" s="83">
        <f t="shared" si="176"/>
        <v>20000</v>
      </c>
      <c r="N251" s="83">
        <f t="shared" si="176"/>
        <v>13000</v>
      </c>
      <c r="O251" s="83">
        <f t="shared" si="176"/>
        <v>13000</v>
      </c>
      <c r="P251" s="83">
        <f t="shared" si="176"/>
        <v>25000</v>
      </c>
      <c r="Q251" s="83">
        <f t="shared" si="176"/>
        <v>25000</v>
      </c>
      <c r="R251" s="83">
        <f t="shared" si="176"/>
        <v>20000</v>
      </c>
      <c r="S251" s="83">
        <f t="shared" si="176"/>
        <v>25000</v>
      </c>
      <c r="T251" s="83">
        <f t="shared" si="176"/>
        <v>13500</v>
      </c>
      <c r="U251" s="83">
        <f t="shared" si="176"/>
        <v>0</v>
      </c>
      <c r="V251" s="83">
        <f t="shared" si="176"/>
        <v>200</v>
      </c>
      <c r="W251" s="83">
        <f t="shared" si="176"/>
        <v>45000</v>
      </c>
      <c r="X251" s="83">
        <f t="shared" si="176"/>
        <v>45000</v>
      </c>
      <c r="Y251" s="83">
        <f t="shared" si="176"/>
        <v>45000</v>
      </c>
      <c r="Z251" s="83">
        <f t="shared" si="176"/>
        <v>65000</v>
      </c>
      <c r="AA251" s="83">
        <f t="shared" si="176"/>
        <v>55000</v>
      </c>
      <c r="AB251" s="83">
        <f t="shared" si="176"/>
        <v>9500</v>
      </c>
      <c r="AC251" s="83">
        <f t="shared" si="176"/>
        <v>115000</v>
      </c>
      <c r="AD251" s="83">
        <f t="shared" si="176"/>
        <v>220000</v>
      </c>
      <c r="AE251" s="83">
        <f t="shared" si="176"/>
        <v>0</v>
      </c>
      <c r="AF251" s="83">
        <f t="shared" si="177"/>
        <v>0</v>
      </c>
      <c r="AG251" s="83">
        <f t="shared" si="177"/>
        <v>220000</v>
      </c>
      <c r="AH251" s="83">
        <f t="shared" si="177"/>
        <v>211155</v>
      </c>
      <c r="AI251" s="83">
        <f t="shared" si="177"/>
        <v>135000</v>
      </c>
      <c r="AJ251" s="83">
        <f t="shared" si="177"/>
        <v>12500</v>
      </c>
      <c r="AK251" s="83">
        <f t="shared" si="177"/>
        <v>135000</v>
      </c>
      <c r="AL251" s="83">
        <f t="shared" si="177"/>
        <v>140000</v>
      </c>
      <c r="AM251" s="237">
        <f t="shared" si="177"/>
        <v>140000</v>
      </c>
    </row>
    <row r="252" spans="1:39">
      <c r="A252" s="141"/>
      <c r="B252" s="133"/>
      <c r="C252" s="133"/>
      <c r="D252" s="133"/>
      <c r="E252" s="133"/>
      <c r="F252" s="133"/>
      <c r="G252" s="133"/>
      <c r="H252" s="133"/>
      <c r="I252" s="134">
        <v>38</v>
      </c>
      <c r="J252" s="92" t="s">
        <v>20</v>
      </c>
      <c r="K252" s="83">
        <f t="shared" si="176"/>
        <v>36000</v>
      </c>
      <c r="L252" s="83">
        <f t="shared" si="176"/>
        <v>20000</v>
      </c>
      <c r="M252" s="83">
        <f t="shared" si="176"/>
        <v>20000</v>
      </c>
      <c r="N252" s="83">
        <f t="shared" ref="N252:Z252" si="179">SUM(N253+N256)</f>
        <v>13000</v>
      </c>
      <c r="O252" s="83">
        <f t="shared" si="179"/>
        <v>13000</v>
      </c>
      <c r="P252" s="83">
        <f t="shared" si="179"/>
        <v>25000</v>
      </c>
      <c r="Q252" s="83">
        <f t="shared" si="179"/>
        <v>25000</v>
      </c>
      <c r="R252" s="83">
        <f t="shared" si="179"/>
        <v>20000</v>
      </c>
      <c r="S252" s="83">
        <f t="shared" si="179"/>
        <v>25000</v>
      </c>
      <c r="T252" s="83">
        <f t="shared" si="179"/>
        <v>13500</v>
      </c>
      <c r="U252" s="83">
        <f t="shared" si="179"/>
        <v>0</v>
      </c>
      <c r="V252" s="83">
        <f t="shared" si="179"/>
        <v>200</v>
      </c>
      <c r="W252" s="83">
        <f t="shared" si="179"/>
        <v>45000</v>
      </c>
      <c r="X252" s="83">
        <f t="shared" si="179"/>
        <v>45000</v>
      </c>
      <c r="Y252" s="83">
        <f t="shared" si="179"/>
        <v>45000</v>
      </c>
      <c r="Z252" s="83">
        <f t="shared" si="179"/>
        <v>65000</v>
      </c>
      <c r="AA252" s="83">
        <f>SUM(AA253+AA256)</f>
        <v>55000</v>
      </c>
      <c r="AB252" s="83">
        <f t="shared" ref="AB252" si="180">SUM(AB253+AB256)</f>
        <v>9500</v>
      </c>
      <c r="AC252" s="83">
        <f>SUM(AC253+AC256)</f>
        <v>115000</v>
      </c>
      <c r="AD252" s="83">
        <f>SUM(AD253+AD256)</f>
        <v>220000</v>
      </c>
      <c r="AE252" s="83">
        <f t="shared" ref="AE252:AK252" si="181">SUM(AE253+AE256)</f>
        <v>0</v>
      </c>
      <c r="AF252" s="83">
        <f t="shared" si="181"/>
        <v>0</v>
      </c>
      <c r="AG252" s="83">
        <f t="shared" si="181"/>
        <v>220000</v>
      </c>
      <c r="AH252" s="83">
        <f t="shared" si="181"/>
        <v>211155</v>
      </c>
      <c r="AI252" s="83">
        <f t="shared" si="181"/>
        <v>135000</v>
      </c>
      <c r="AJ252" s="83">
        <f t="shared" si="181"/>
        <v>12500</v>
      </c>
      <c r="AK252" s="83">
        <f t="shared" si="181"/>
        <v>135000</v>
      </c>
      <c r="AL252" s="71">
        <v>140000</v>
      </c>
      <c r="AM252" s="262">
        <v>140000</v>
      </c>
    </row>
    <row r="253" spans="1:39">
      <c r="A253" s="129"/>
      <c r="B253" s="127" t="s">
        <v>85</v>
      </c>
      <c r="C253" s="78"/>
      <c r="D253" s="78"/>
      <c r="E253" s="78"/>
      <c r="F253" s="78"/>
      <c r="G253" s="78"/>
      <c r="H253" s="78"/>
      <c r="I253" s="73">
        <v>381</v>
      </c>
      <c r="J253" s="74" t="s">
        <v>137</v>
      </c>
      <c r="K253" s="83">
        <f t="shared" si="176"/>
        <v>36000</v>
      </c>
      <c r="L253" s="83">
        <f t="shared" si="176"/>
        <v>20000</v>
      </c>
      <c r="M253" s="83">
        <f t="shared" si="176"/>
        <v>20000</v>
      </c>
      <c r="N253" s="84">
        <f t="shared" si="176"/>
        <v>3000</v>
      </c>
      <c r="O253" s="84">
        <f t="shared" si="176"/>
        <v>3000</v>
      </c>
      <c r="P253" s="84">
        <f t="shared" si="176"/>
        <v>5000</v>
      </c>
      <c r="Q253" s="84">
        <f t="shared" si="176"/>
        <v>5000</v>
      </c>
      <c r="R253" s="84">
        <f t="shared" si="176"/>
        <v>20000</v>
      </c>
      <c r="S253" s="84">
        <f t="shared" si="176"/>
        <v>5000</v>
      </c>
      <c r="T253" s="84">
        <f t="shared" si="176"/>
        <v>0</v>
      </c>
      <c r="U253" s="84">
        <f t="shared" si="176"/>
        <v>0</v>
      </c>
      <c r="V253" s="84">
        <f t="shared" si="176"/>
        <v>100</v>
      </c>
      <c r="W253" s="84">
        <f t="shared" si="176"/>
        <v>5000</v>
      </c>
      <c r="X253" s="84">
        <f t="shared" si="176"/>
        <v>25000</v>
      </c>
      <c r="Y253" s="84">
        <f t="shared" si="176"/>
        <v>25000</v>
      </c>
      <c r="Z253" s="84">
        <f t="shared" si="176"/>
        <v>15000</v>
      </c>
      <c r="AA253" s="84">
        <f>SUM(AA254:AA255)</f>
        <v>30000</v>
      </c>
      <c r="AB253" s="84">
        <f t="shared" ref="AB253" si="182">SUM(AB254:AB255)</f>
        <v>9500</v>
      </c>
      <c r="AC253" s="84">
        <f>SUM(AC254:AC255)</f>
        <v>30000</v>
      </c>
      <c r="AD253" s="84">
        <f>SUM(AD254:AD255)</f>
        <v>35000</v>
      </c>
      <c r="AE253" s="84">
        <f t="shared" ref="AE253:AK253" si="183">SUM(AE254:AE255)</f>
        <v>0</v>
      </c>
      <c r="AF253" s="84">
        <f t="shared" si="183"/>
        <v>0</v>
      </c>
      <c r="AG253" s="84">
        <f t="shared" si="183"/>
        <v>35000</v>
      </c>
      <c r="AH253" s="84">
        <f t="shared" si="183"/>
        <v>31500</v>
      </c>
      <c r="AI253" s="84">
        <f t="shared" si="183"/>
        <v>35000</v>
      </c>
      <c r="AJ253" s="84">
        <f t="shared" si="183"/>
        <v>12500</v>
      </c>
      <c r="AK253" s="84">
        <f t="shared" si="183"/>
        <v>35000</v>
      </c>
      <c r="AL253" s="71"/>
      <c r="AM253" s="262"/>
    </row>
    <row r="254" spans="1:39" hidden="1">
      <c r="A254" s="129"/>
      <c r="B254" s="78"/>
      <c r="C254" s="78"/>
      <c r="D254" s="78"/>
      <c r="E254" s="78"/>
      <c r="F254" s="78"/>
      <c r="G254" s="78"/>
      <c r="H254" s="78"/>
      <c r="I254" s="73">
        <v>38113</v>
      </c>
      <c r="J254" s="74" t="s">
        <v>72</v>
      </c>
      <c r="K254" s="59">
        <v>36000</v>
      </c>
      <c r="L254" s="59">
        <v>20000</v>
      </c>
      <c r="M254" s="59">
        <v>20000</v>
      </c>
      <c r="N254" s="59">
        <v>3000</v>
      </c>
      <c r="O254" s="59">
        <v>3000</v>
      </c>
      <c r="P254" s="59">
        <v>5000</v>
      </c>
      <c r="Q254" s="59">
        <v>5000</v>
      </c>
      <c r="R254" s="59">
        <v>20000</v>
      </c>
      <c r="S254" s="59">
        <v>5000</v>
      </c>
      <c r="T254" s="59">
        <v>0</v>
      </c>
      <c r="U254" s="59"/>
      <c r="V254" s="72">
        <f t="shared" ref="V254:V302" si="184">S254/P254*100</f>
        <v>100</v>
      </c>
      <c r="W254" s="58">
        <v>5000</v>
      </c>
      <c r="X254" s="71">
        <v>25000</v>
      </c>
      <c r="Y254" s="71">
        <v>25000</v>
      </c>
      <c r="Z254" s="71">
        <v>15000</v>
      </c>
      <c r="AA254" s="71">
        <v>26000</v>
      </c>
      <c r="AB254" s="71">
        <v>9500</v>
      </c>
      <c r="AC254" s="71">
        <v>26000</v>
      </c>
      <c r="AD254" s="71">
        <v>30000</v>
      </c>
      <c r="AE254" s="71"/>
      <c r="AF254" s="71"/>
      <c r="AG254" s="84">
        <f>SUM(AD254+AE254-AF254)</f>
        <v>30000</v>
      </c>
      <c r="AH254" s="71">
        <v>30000</v>
      </c>
      <c r="AI254" s="71">
        <v>30000</v>
      </c>
      <c r="AJ254" s="22">
        <v>12500</v>
      </c>
      <c r="AK254" s="71">
        <v>30000</v>
      </c>
      <c r="AL254" s="71"/>
      <c r="AM254" s="262"/>
    </row>
    <row r="255" spans="1:39" hidden="1">
      <c r="A255" s="129"/>
      <c r="B255" s="78"/>
      <c r="C255" s="78"/>
      <c r="D255" s="78"/>
      <c r="E255" s="78"/>
      <c r="F255" s="78"/>
      <c r="G255" s="78"/>
      <c r="H255" s="78"/>
      <c r="I255" s="73">
        <v>38113</v>
      </c>
      <c r="J255" s="74" t="s">
        <v>367</v>
      </c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72"/>
      <c r="W255" s="58"/>
      <c r="X255" s="71"/>
      <c r="Y255" s="71"/>
      <c r="Z255" s="71"/>
      <c r="AA255" s="71">
        <v>4000</v>
      </c>
      <c r="AB255" s="71"/>
      <c r="AC255" s="71">
        <v>4000</v>
      </c>
      <c r="AD255" s="71">
        <v>5000</v>
      </c>
      <c r="AE255" s="71"/>
      <c r="AF255" s="71"/>
      <c r="AG255" s="84">
        <f>SUM(AD255+AE255-AF255)</f>
        <v>5000</v>
      </c>
      <c r="AH255" s="71">
        <v>1500</v>
      </c>
      <c r="AI255" s="71">
        <v>5000</v>
      </c>
      <c r="AJ255" s="22">
        <v>0</v>
      </c>
      <c r="AK255" s="71">
        <v>5000</v>
      </c>
      <c r="AL255" s="71"/>
      <c r="AM255" s="262"/>
    </row>
    <row r="256" spans="1:39">
      <c r="A256" s="129"/>
      <c r="B256" s="78">
        <v>43</v>
      </c>
      <c r="C256" s="78"/>
      <c r="D256" s="78"/>
      <c r="E256" s="78"/>
      <c r="F256" s="78"/>
      <c r="G256" s="78"/>
      <c r="H256" s="78"/>
      <c r="I256" s="73">
        <v>382</v>
      </c>
      <c r="J256" s="74" t="s">
        <v>214</v>
      </c>
      <c r="K256" s="59"/>
      <c r="L256" s="59"/>
      <c r="M256" s="59"/>
      <c r="N256" s="59">
        <f t="shared" ref="N256:Z256" si="185">SUM(N257)</f>
        <v>10000</v>
      </c>
      <c r="O256" s="59">
        <f t="shared" si="185"/>
        <v>10000</v>
      </c>
      <c r="P256" s="59">
        <f t="shared" si="185"/>
        <v>20000</v>
      </c>
      <c r="Q256" s="59">
        <f t="shared" si="185"/>
        <v>20000</v>
      </c>
      <c r="R256" s="59">
        <f t="shared" si="185"/>
        <v>0</v>
      </c>
      <c r="S256" s="59">
        <f t="shared" si="185"/>
        <v>20000</v>
      </c>
      <c r="T256" s="59">
        <f t="shared" si="185"/>
        <v>13500</v>
      </c>
      <c r="U256" s="59">
        <f t="shared" si="185"/>
        <v>0</v>
      </c>
      <c r="V256" s="59">
        <f t="shared" si="185"/>
        <v>100</v>
      </c>
      <c r="W256" s="59">
        <f t="shared" si="185"/>
        <v>40000</v>
      </c>
      <c r="X256" s="59">
        <f t="shared" si="185"/>
        <v>20000</v>
      </c>
      <c r="Y256" s="59">
        <f t="shared" si="185"/>
        <v>20000</v>
      </c>
      <c r="Z256" s="59">
        <f t="shared" si="185"/>
        <v>50000</v>
      </c>
      <c r="AA256" s="59">
        <f>SUM(AA257)</f>
        <v>25000</v>
      </c>
      <c r="AB256" s="59">
        <f t="shared" ref="AB256" si="186">SUM(AB257)</f>
        <v>0</v>
      </c>
      <c r="AC256" s="59">
        <f>SUM(AC257)</f>
        <v>85000</v>
      </c>
      <c r="AD256" s="59">
        <f>SUM(AD257)</f>
        <v>185000</v>
      </c>
      <c r="AE256" s="59">
        <f t="shared" ref="AE256:AH256" si="187">SUM(AE257)</f>
        <v>0</v>
      </c>
      <c r="AF256" s="59">
        <f t="shared" si="187"/>
        <v>0</v>
      </c>
      <c r="AG256" s="59">
        <f t="shared" si="187"/>
        <v>185000</v>
      </c>
      <c r="AH256" s="59">
        <f t="shared" si="187"/>
        <v>179655</v>
      </c>
      <c r="AI256" s="59">
        <f>SUM(AI257)</f>
        <v>100000</v>
      </c>
      <c r="AJ256" s="59">
        <f>SUM(AJ257)</f>
        <v>0</v>
      </c>
      <c r="AK256" s="59">
        <f>SUM(AK257)</f>
        <v>100000</v>
      </c>
      <c r="AL256" s="71"/>
      <c r="AM256" s="262"/>
    </row>
    <row r="257" spans="1:39" hidden="1">
      <c r="A257" s="129"/>
      <c r="B257" s="78"/>
      <c r="C257" s="78"/>
      <c r="D257" s="78"/>
      <c r="E257" s="78"/>
      <c r="F257" s="78"/>
      <c r="G257" s="78"/>
      <c r="H257" s="78"/>
      <c r="I257" s="73">
        <v>38212</v>
      </c>
      <c r="J257" s="74" t="s">
        <v>246</v>
      </c>
      <c r="K257" s="59"/>
      <c r="L257" s="59"/>
      <c r="M257" s="59"/>
      <c r="N257" s="59">
        <v>10000</v>
      </c>
      <c r="O257" s="59">
        <v>10000</v>
      </c>
      <c r="P257" s="59">
        <v>20000</v>
      </c>
      <c r="Q257" s="59">
        <v>20000</v>
      </c>
      <c r="R257" s="59"/>
      <c r="S257" s="59">
        <v>20000</v>
      </c>
      <c r="T257" s="59">
        <v>13500</v>
      </c>
      <c r="U257" s="59"/>
      <c r="V257" s="72">
        <f t="shared" si="184"/>
        <v>100</v>
      </c>
      <c r="W257" s="72">
        <v>40000</v>
      </c>
      <c r="X257" s="71">
        <v>20000</v>
      </c>
      <c r="Y257" s="71">
        <v>20000</v>
      </c>
      <c r="Z257" s="71">
        <v>50000</v>
      </c>
      <c r="AA257" s="71">
        <v>25000</v>
      </c>
      <c r="AB257" s="71"/>
      <c r="AC257" s="71">
        <v>85000</v>
      </c>
      <c r="AD257" s="71">
        <v>185000</v>
      </c>
      <c r="AE257" s="71"/>
      <c r="AF257" s="71"/>
      <c r="AG257" s="84">
        <f>SUM(AD257+AE257-AF257)</f>
        <v>185000</v>
      </c>
      <c r="AH257" s="71">
        <v>179655</v>
      </c>
      <c r="AI257" s="71">
        <v>100000</v>
      </c>
      <c r="AJ257" s="22">
        <v>0</v>
      </c>
      <c r="AK257" s="71">
        <v>100000</v>
      </c>
      <c r="AL257" s="71"/>
      <c r="AM257" s="262"/>
    </row>
    <row r="258" spans="1:39">
      <c r="A258" s="149" t="s">
        <v>206</v>
      </c>
      <c r="B258" s="150"/>
      <c r="C258" s="150"/>
      <c r="D258" s="150"/>
      <c r="E258" s="150"/>
      <c r="F258" s="150"/>
      <c r="G258" s="150"/>
      <c r="H258" s="150"/>
      <c r="I258" s="162" t="s">
        <v>29</v>
      </c>
      <c r="J258" s="163" t="s">
        <v>210</v>
      </c>
      <c r="K258" s="158">
        <f t="shared" ref="K258:AE262" si="188">SUM(K259)</f>
        <v>26000</v>
      </c>
      <c r="L258" s="158">
        <f t="shared" si="188"/>
        <v>95000</v>
      </c>
      <c r="M258" s="158">
        <f t="shared" si="188"/>
        <v>95000</v>
      </c>
      <c r="N258" s="158">
        <f t="shared" si="188"/>
        <v>5000</v>
      </c>
      <c r="O258" s="158">
        <f t="shared" si="188"/>
        <v>5000</v>
      </c>
      <c r="P258" s="158">
        <f t="shared" si="188"/>
        <v>15000</v>
      </c>
      <c r="Q258" s="158">
        <f t="shared" si="188"/>
        <v>15000</v>
      </c>
      <c r="R258" s="158">
        <f t="shared" si="188"/>
        <v>0</v>
      </c>
      <c r="S258" s="158">
        <f t="shared" si="188"/>
        <v>15000</v>
      </c>
      <c r="T258" s="158">
        <f t="shared" si="188"/>
        <v>0</v>
      </c>
      <c r="U258" s="158">
        <f t="shared" si="188"/>
        <v>0</v>
      </c>
      <c r="V258" s="158">
        <f t="shared" si="188"/>
        <v>100</v>
      </c>
      <c r="W258" s="158">
        <f t="shared" si="188"/>
        <v>15000</v>
      </c>
      <c r="X258" s="158">
        <f t="shared" si="188"/>
        <v>40000</v>
      </c>
      <c r="Y258" s="158">
        <f t="shared" si="188"/>
        <v>40000</v>
      </c>
      <c r="Z258" s="158">
        <f t="shared" si="188"/>
        <v>40000</v>
      </c>
      <c r="AA258" s="158">
        <f t="shared" si="188"/>
        <v>40000</v>
      </c>
      <c r="AB258" s="158">
        <f t="shared" si="188"/>
        <v>20000</v>
      </c>
      <c r="AC258" s="158">
        <f t="shared" si="188"/>
        <v>40000</v>
      </c>
      <c r="AD258" s="158">
        <f t="shared" si="188"/>
        <v>40000</v>
      </c>
      <c r="AE258" s="158">
        <f t="shared" si="188"/>
        <v>0</v>
      </c>
      <c r="AF258" s="158">
        <f t="shared" ref="AF258:AM262" si="189">SUM(AF259)</f>
        <v>0</v>
      </c>
      <c r="AG258" s="158">
        <f t="shared" si="189"/>
        <v>40000</v>
      </c>
      <c r="AH258" s="158">
        <f t="shared" si="189"/>
        <v>0</v>
      </c>
      <c r="AI258" s="158">
        <f t="shared" si="189"/>
        <v>40000</v>
      </c>
      <c r="AJ258" s="158">
        <f t="shared" si="189"/>
        <v>27500</v>
      </c>
      <c r="AK258" s="158">
        <f t="shared" si="189"/>
        <v>40000</v>
      </c>
      <c r="AL258" s="158">
        <f t="shared" si="189"/>
        <v>40000</v>
      </c>
      <c r="AM258" s="232">
        <f t="shared" si="189"/>
        <v>40000</v>
      </c>
    </row>
    <row r="259" spans="1:39">
      <c r="A259" s="149"/>
      <c r="B259" s="150"/>
      <c r="C259" s="150"/>
      <c r="D259" s="150"/>
      <c r="E259" s="150"/>
      <c r="F259" s="150"/>
      <c r="G259" s="150"/>
      <c r="H259" s="150"/>
      <c r="I259" s="162" t="s">
        <v>205</v>
      </c>
      <c r="J259" s="163"/>
      <c r="K259" s="158">
        <f t="shared" si="188"/>
        <v>26000</v>
      </c>
      <c r="L259" s="158">
        <f t="shared" si="188"/>
        <v>95000</v>
      </c>
      <c r="M259" s="158">
        <f t="shared" si="188"/>
        <v>95000</v>
      </c>
      <c r="N259" s="158">
        <f t="shared" si="188"/>
        <v>5000</v>
      </c>
      <c r="O259" s="158">
        <f t="shared" si="188"/>
        <v>5000</v>
      </c>
      <c r="P259" s="158">
        <f t="shared" si="188"/>
        <v>15000</v>
      </c>
      <c r="Q259" s="158">
        <f t="shared" si="188"/>
        <v>15000</v>
      </c>
      <c r="R259" s="158">
        <f t="shared" si="188"/>
        <v>0</v>
      </c>
      <c r="S259" s="158">
        <f t="shared" si="188"/>
        <v>15000</v>
      </c>
      <c r="T259" s="158">
        <f t="shared" si="188"/>
        <v>0</v>
      </c>
      <c r="U259" s="158">
        <f t="shared" si="188"/>
        <v>0</v>
      </c>
      <c r="V259" s="158">
        <f t="shared" si="188"/>
        <v>100</v>
      </c>
      <c r="W259" s="158">
        <f t="shared" si="188"/>
        <v>15000</v>
      </c>
      <c r="X259" s="158">
        <f t="shared" si="188"/>
        <v>40000</v>
      </c>
      <c r="Y259" s="158">
        <f t="shared" si="188"/>
        <v>40000</v>
      </c>
      <c r="Z259" s="158">
        <f t="shared" si="188"/>
        <v>40000</v>
      </c>
      <c r="AA259" s="158">
        <f t="shared" si="188"/>
        <v>40000</v>
      </c>
      <c r="AB259" s="158">
        <f t="shared" si="188"/>
        <v>20000</v>
      </c>
      <c r="AC259" s="158">
        <f t="shared" si="188"/>
        <v>40000</v>
      </c>
      <c r="AD259" s="158">
        <f t="shared" si="188"/>
        <v>40000</v>
      </c>
      <c r="AE259" s="158">
        <f t="shared" si="188"/>
        <v>0</v>
      </c>
      <c r="AF259" s="158">
        <f t="shared" si="189"/>
        <v>0</v>
      </c>
      <c r="AG259" s="158">
        <f t="shared" si="189"/>
        <v>40000</v>
      </c>
      <c r="AH259" s="158">
        <f t="shared" si="189"/>
        <v>0</v>
      </c>
      <c r="AI259" s="158">
        <f t="shared" si="189"/>
        <v>40000</v>
      </c>
      <c r="AJ259" s="158">
        <f t="shared" si="189"/>
        <v>27500</v>
      </c>
      <c r="AK259" s="158">
        <f t="shared" si="189"/>
        <v>40000</v>
      </c>
      <c r="AL259" s="158">
        <f t="shared" si="189"/>
        <v>40000</v>
      </c>
      <c r="AM259" s="232">
        <f t="shared" si="189"/>
        <v>40000</v>
      </c>
    </row>
    <row r="260" spans="1:39">
      <c r="A260" s="139"/>
      <c r="B260" s="133"/>
      <c r="C260" s="133"/>
      <c r="D260" s="133"/>
      <c r="E260" s="133"/>
      <c r="F260" s="133"/>
      <c r="G260" s="133"/>
      <c r="H260" s="133"/>
      <c r="I260" s="134">
        <v>3</v>
      </c>
      <c r="J260" s="92" t="s">
        <v>9</v>
      </c>
      <c r="K260" s="83">
        <f t="shared" si="188"/>
        <v>26000</v>
      </c>
      <c r="L260" s="83">
        <f t="shared" si="188"/>
        <v>95000</v>
      </c>
      <c r="M260" s="83">
        <f t="shared" si="188"/>
        <v>95000</v>
      </c>
      <c r="N260" s="83">
        <f t="shared" si="188"/>
        <v>5000</v>
      </c>
      <c r="O260" s="83">
        <f t="shared" si="188"/>
        <v>5000</v>
      </c>
      <c r="P260" s="83">
        <f t="shared" si="188"/>
        <v>15000</v>
      </c>
      <c r="Q260" s="83">
        <f t="shared" si="188"/>
        <v>15000</v>
      </c>
      <c r="R260" s="83">
        <f t="shared" si="188"/>
        <v>0</v>
      </c>
      <c r="S260" s="83">
        <f t="shared" si="188"/>
        <v>15000</v>
      </c>
      <c r="T260" s="83">
        <f t="shared" si="188"/>
        <v>0</v>
      </c>
      <c r="U260" s="83">
        <f t="shared" si="188"/>
        <v>0</v>
      </c>
      <c r="V260" s="83">
        <f t="shared" si="188"/>
        <v>100</v>
      </c>
      <c r="W260" s="83">
        <f t="shared" si="188"/>
        <v>15000</v>
      </c>
      <c r="X260" s="83">
        <f t="shared" si="188"/>
        <v>40000</v>
      </c>
      <c r="Y260" s="83">
        <f t="shared" si="188"/>
        <v>40000</v>
      </c>
      <c r="Z260" s="83">
        <f t="shared" si="188"/>
        <v>40000</v>
      </c>
      <c r="AA260" s="83">
        <f t="shared" si="188"/>
        <v>40000</v>
      </c>
      <c r="AB260" s="83">
        <f t="shared" si="188"/>
        <v>20000</v>
      </c>
      <c r="AC260" s="83">
        <f t="shared" si="188"/>
        <v>40000</v>
      </c>
      <c r="AD260" s="83">
        <f t="shared" si="188"/>
        <v>40000</v>
      </c>
      <c r="AE260" s="83">
        <f t="shared" si="188"/>
        <v>0</v>
      </c>
      <c r="AF260" s="83">
        <f t="shared" si="189"/>
        <v>0</v>
      </c>
      <c r="AG260" s="83">
        <f t="shared" si="189"/>
        <v>40000</v>
      </c>
      <c r="AH260" s="83">
        <f t="shared" si="189"/>
        <v>0</v>
      </c>
      <c r="AI260" s="83">
        <f t="shared" si="189"/>
        <v>40000</v>
      </c>
      <c r="AJ260" s="83">
        <f t="shared" si="189"/>
        <v>27500</v>
      </c>
      <c r="AK260" s="83">
        <f t="shared" si="189"/>
        <v>40000</v>
      </c>
      <c r="AL260" s="83">
        <f t="shared" si="189"/>
        <v>40000</v>
      </c>
      <c r="AM260" s="237">
        <f t="shared" si="189"/>
        <v>40000</v>
      </c>
    </row>
    <row r="261" spans="1:39">
      <c r="A261" s="141"/>
      <c r="B261" s="133"/>
      <c r="C261" s="133"/>
      <c r="D261" s="133"/>
      <c r="E261" s="133"/>
      <c r="F261" s="133"/>
      <c r="G261" s="133"/>
      <c r="H261" s="133"/>
      <c r="I261" s="134">
        <v>38</v>
      </c>
      <c r="J261" s="92" t="s">
        <v>20</v>
      </c>
      <c r="K261" s="83">
        <f t="shared" si="188"/>
        <v>26000</v>
      </c>
      <c r="L261" s="83">
        <f t="shared" si="188"/>
        <v>95000</v>
      </c>
      <c r="M261" s="83">
        <f t="shared" si="188"/>
        <v>95000</v>
      </c>
      <c r="N261" s="83">
        <f t="shared" si="188"/>
        <v>5000</v>
      </c>
      <c r="O261" s="83">
        <f t="shared" si="188"/>
        <v>5000</v>
      </c>
      <c r="P261" s="83">
        <f t="shared" si="188"/>
        <v>15000</v>
      </c>
      <c r="Q261" s="83">
        <f t="shared" si="188"/>
        <v>15000</v>
      </c>
      <c r="R261" s="83">
        <f t="shared" si="188"/>
        <v>0</v>
      </c>
      <c r="S261" s="83">
        <f t="shared" si="188"/>
        <v>15000</v>
      </c>
      <c r="T261" s="83">
        <f t="shared" si="188"/>
        <v>0</v>
      </c>
      <c r="U261" s="83">
        <f t="shared" si="188"/>
        <v>0</v>
      </c>
      <c r="V261" s="83">
        <f t="shared" si="188"/>
        <v>100</v>
      </c>
      <c r="W261" s="83">
        <f t="shared" si="188"/>
        <v>15000</v>
      </c>
      <c r="X261" s="83">
        <f t="shared" si="188"/>
        <v>40000</v>
      </c>
      <c r="Y261" s="83">
        <f t="shared" si="188"/>
        <v>40000</v>
      </c>
      <c r="Z261" s="83">
        <f t="shared" si="188"/>
        <v>40000</v>
      </c>
      <c r="AA261" s="83">
        <f t="shared" si="188"/>
        <v>40000</v>
      </c>
      <c r="AB261" s="83">
        <f t="shared" si="188"/>
        <v>20000</v>
      </c>
      <c r="AC261" s="83">
        <f t="shared" si="188"/>
        <v>40000</v>
      </c>
      <c r="AD261" s="83">
        <f t="shared" si="188"/>
        <v>40000</v>
      </c>
      <c r="AE261" s="83">
        <f t="shared" si="188"/>
        <v>0</v>
      </c>
      <c r="AF261" s="83">
        <f t="shared" si="189"/>
        <v>0</v>
      </c>
      <c r="AG261" s="83">
        <f t="shared" si="189"/>
        <v>40000</v>
      </c>
      <c r="AH261" s="83">
        <f t="shared" si="189"/>
        <v>0</v>
      </c>
      <c r="AI261" s="83">
        <f t="shared" si="189"/>
        <v>40000</v>
      </c>
      <c r="AJ261" s="83">
        <f t="shared" si="189"/>
        <v>27500</v>
      </c>
      <c r="AK261" s="83">
        <f t="shared" si="189"/>
        <v>40000</v>
      </c>
      <c r="AL261" s="71">
        <v>40000</v>
      </c>
      <c r="AM261" s="262">
        <v>40000</v>
      </c>
    </row>
    <row r="262" spans="1:39">
      <c r="A262" s="129"/>
      <c r="B262" s="127" t="s">
        <v>85</v>
      </c>
      <c r="C262" s="78"/>
      <c r="D262" s="78"/>
      <c r="E262" s="78"/>
      <c r="F262" s="78"/>
      <c r="G262" s="78"/>
      <c r="H262" s="78"/>
      <c r="I262" s="73">
        <v>381</v>
      </c>
      <c r="J262" s="74" t="s">
        <v>137</v>
      </c>
      <c r="K262" s="83">
        <f t="shared" si="188"/>
        <v>26000</v>
      </c>
      <c r="L262" s="83">
        <f t="shared" si="188"/>
        <v>95000</v>
      </c>
      <c r="M262" s="83">
        <f t="shared" si="188"/>
        <v>95000</v>
      </c>
      <c r="N262" s="84">
        <f t="shared" si="188"/>
        <v>5000</v>
      </c>
      <c r="O262" s="84">
        <f t="shared" si="188"/>
        <v>5000</v>
      </c>
      <c r="P262" s="84">
        <f t="shared" si="188"/>
        <v>15000</v>
      </c>
      <c r="Q262" s="84">
        <f t="shared" si="188"/>
        <v>15000</v>
      </c>
      <c r="R262" s="84">
        <f t="shared" si="188"/>
        <v>0</v>
      </c>
      <c r="S262" s="84">
        <f t="shared" si="188"/>
        <v>15000</v>
      </c>
      <c r="T262" s="84">
        <f t="shared" si="188"/>
        <v>0</v>
      </c>
      <c r="U262" s="84">
        <f t="shared" si="188"/>
        <v>0</v>
      </c>
      <c r="V262" s="84">
        <f t="shared" si="188"/>
        <v>100</v>
      </c>
      <c r="W262" s="84">
        <f t="shared" si="188"/>
        <v>15000</v>
      </c>
      <c r="X262" s="84">
        <f t="shared" si="188"/>
        <v>40000</v>
      </c>
      <c r="Y262" s="84">
        <f t="shared" si="188"/>
        <v>40000</v>
      </c>
      <c r="Z262" s="84">
        <f t="shared" si="188"/>
        <v>40000</v>
      </c>
      <c r="AA262" s="84">
        <f t="shared" si="188"/>
        <v>40000</v>
      </c>
      <c r="AB262" s="84">
        <f t="shared" si="188"/>
        <v>20000</v>
      </c>
      <c r="AC262" s="84">
        <f t="shared" si="188"/>
        <v>40000</v>
      </c>
      <c r="AD262" s="84">
        <f t="shared" si="188"/>
        <v>40000</v>
      </c>
      <c r="AE262" s="84">
        <f t="shared" si="188"/>
        <v>0</v>
      </c>
      <c r="AF262" s="84">
        <f t="shared" si="189"/>
        <v>0</v>
      </c>
      <c r="AG262" s="84">
        <f t="shared" si="189"/>
        <v>40000</v>
      </c>
      <c r="AH262" s="84">
        <f t="shared" si="189"/>
        <v>0</v>
      </c>
      <c r="AI262" s="84">
        <f t="shared" si="189"/>
        <v>40000</v>
      </c>
      <c r="AJ262" s="84">
        <f t="shared" si="189"/>
        <v>27500</v>
      </c>
      <c r="AK262" s="84">
        <f t="shared" si="189"/>
        <v>40000</v>
      </c>
      <c r="AL262" s="71"/>
      <c r="AM262" s="262"/>
    </row>
    <row r="263" spans="1:39" hidden="1">
      <c r="A263" s="129"/>
      <c r="B263" s="78"/>
      <c r="C263" s="78"/>
      <c r="D263" s="78"/>
      <c r="E263" s="78"/>
      <c r="F263" s="78"/>
      <c r="G263" s="78"/>
      <c r="H263" s="78"/>
      <c r="I263" s="73">
        <v>38113</v>
      </c>
      <c r="J263" s="74" t="s">
        <v>242</v>
      </c>
      <c r="K263" s="59">
        <v>26000</v>
      </c>
      <c r="L263" s="59">
        <v>95000</v>
      </c>
      <c r="M263" s="59">
        <v>95000</v>
      </c>
      <c r="N263" s="59">
        <v>5000</v>
      </c>
      <c r="O263" s="59">
        <v>5000</v>
      </c>
      <c r="P263" s="59">
        <v>15000</v>
      </c>
      <c r="Q263" s="59">
        <v>15000</v>
      </c>
      <c r="R263" s="59"/>
      <c r="S263" s="59">
        <v>15000</v>
      </c>
      <c r="T263" s="59"/>
      <c r="U263" s="59"/>
      <c r="V263" s="72">
        <f t="shared" si="184"/>
        <v>100</v>
      </c>
      <c r="W263" s="72">
        <v>15000</v>
      </c>
      <c r="X263" s="71">
        <v>40000</v>
      </c>
      <c r="Y263" s="71">
        <v>40000</v>
      </c>
      <c r="Z263" s="71">
        <v>40000</v>
      </c>
      <c r="AA263" s="71">
        <v>40000</v>
      </c>
      <c r="AB263" s="71">
        <v>20000</v>
      </c>
      <c r="AC263" s="71">
        <v>40000</v>
      </c>
      <c r="AD263" s="71">
        <v>40000</v>
      </c>
      <c r="AE263" s="71"/>
      <c r="AF263" s="71"/>
      <c r="AG263" s="84">
        <f>SUM(AD263+AE263-AF263)</f>
        <v>40000</v>
      </c>
      <c r="AH263" s="71"/>
      <c r="AI263" s="71">
        <v>40000</v>
      </c>
      <c r="AJ263" s="22">
        <v>27500</v>
      </c>
      <c r="AK263" s="71">
        <v>40000</v>
      </c>
      <c r="AL263" s="71"/>
      <c r="AM263" s="262"/>
    </row>
    <row r="264" spans="1:39">
      <c r="A264" s="149" t="s">
        <v>209</v>
      </c>
      <c r="B264" s="150"/>
      <c r="C264" s="150"/>
      <c r="D264" s="150"/>
      <c r="E264" s="150"/>
      <c r="F264" s="150"/>
      <c r="G264" s="150"/>
      <c r="H264" s="150"/>
      <c r="I264" s="162" t="s">
        <v>29</v>
      </c>
      <c r="J264" s="163" t="s">
        <v>212</v>
      </c>
      <c r="K264" s="158">
        <f t="shared" ref="K264:AE268" si="190">SUM(K265)</f>
        <v>13000</v>
      </c>
      <c r="L264" s="158">
        <f t="shared" si="190"/>
        <v>0</v>
      </c>
      <c r="M264" s="158">
        <f t="shared" si="190"/>
        <v>0</v>
      </c>
      <c r="N264" s="158">
        <f t="shared" si="190"/>
        <v>14000</v>
      </c>
      <c r="O264" s="158">
        <f t="shared" si="190"/>
        <v>14000</v>
      </c>
      <c r="P264" s="158">
        <f t="shared" si="190"/>
        <v>20000</v>
      </c>
      <c r="Q264" s="158">
        <f t="shared" si="190"/>
        <v>20000</v>
      </c>
      <c r="R264" s="158">
        <f t="shared" si="190"/>
        <v>15200</v>
      </c>
      <c r="S264" s="158">
        <f t="shared" si="190"/>
        <v>25000</v>
      </c>
      <c r="T264" s="158">
        <f t="shared" si="190"/>
        <v>17700</v>
      </c>
      <c r="U264" s="158">
        <f t="shared" si="190"/>
        <v>0</v>
      </c>
      <c r="V264" s="158">
        <f t="shared" si="190"/>
        <v>125</v>
      </c>
      <c r="W264" s="158">
        <f t="shared" si="190"/>
        <v>25000</v>
      </c>
      <c r="X264" s="158">
        <f t="shared" si="190"/>
        <v>60000</v>
      </c>
      <c r="Y264" s="158">
        <f t="shared" si="190"/>
        <v>10000</v>
      </c>
      <c r="Z264" s="158">
        <f t="shared" si="190"/>
        <v>15000</v>
      </c>
      <c r="AA264" s="158">
        <f t="shared" si="190"/>
        <v>15000</v>
      </c>
      <c r="AB264" s="158">
        <f t="shared" si="190"/>
        <v>4500</v>
      </c>
      <c r="AC264" s="158">
        <f t="shared" si="190"/>
        <v>15000</v>
      </c>
      <c r="AD264" s="158">
        <f t="shared" si="190"/>
        <v>15000</v>
      </c>
      <c r="AE264" s="158">
        <f t="shared" si="190"/>
        <v>0</v>
      </c>
      <c r="AF264" s="158">
        <f t="shared" ref="AF264:AM268" si="191">SUM(AF265)</f>
        <v>0</v>
      </c>
      <c r="AG264" s="158">
        <f t="shared" si="191"/>
        <v>15000</v>
      </c>
      <c r="AH264" s="158">
        <f t="shared" si="191"/>
        <v>0</v>
      </c>
      <c r="AI264" s="158">
        <f t="shared" si="191"/>
        <v>15000</v>
      </c>
      <c r="AJ264" s="158">
        <f t="shared" si="191"/>
        <v>0</v>
      </c>
      <c r="AK264" s="158">
        <f t="shared" si="191"/>
        <v>15000</v>
      </c>
      <c r="AL264" s="158">
        <f t="shared" si="191"/>
        <v>15000</v>
      </c>
      <c r="AM264" s="232">
        <f t="shared" si="191"/>
        <v>15000</v>
      </c>
    </row>
    <row r="265" spans="1:39">
      <c r="A265" s="149"/>
      <c r="B265" s="150"/>
      <c r="C265" s="150"/>
      <c r="D265" s="150"/>
      <c r="E265" s="150"/>
      <c r="F265" s="150"/>
      <c r="G265" s="150"/>
      <c r="H265" s="150"/>
      <c r="I265" s="162" t="s">
        <v>205</v>
      </c>
      <c r="J265" s="163"/>
      <c r="K265" s="158">
        <f t="shared" si="190"/>
        <v>13000</v>
      </c>
      <c r="L265" s="158">
        <f t="shared" si="190"/>
        <v>0</v>
      </c>
      <c r="M265" s="158">
        <f t="shared" si="190"/>
        <v>0</v>
      </c>
      <c r="N265" s="158">
        <f t="shared" si="190"/>
        <v>14000</v>
      </c>
      <c r="O265" s="158">
        <f t="shared" si="190"/>
        <v>14000</v>
      </c>
      <c r="P265" s="158">
        <f t="shared" si="190"/>
        <v>20000</v>
      </c>
      <c r="Q265" s="158">
        <f t="shared" si="190"/>
        <v>20000</v>
      </c>
      <c r="R265" s="158">
        <f t="shared" si="190"/>
        <v>15200</v>
      </c>
      <c r="S265" s="158">
        <f t="shared" si="190"/>
        <v>25000</v>
      </c>
      <c r="T265" s="158">
        <f t="shared" si="190"/>
        <v>17700</v>
      </c>
      <c r="U265" s="158">
        <f t="shared" si="190"/>
        <v>0</v>
      </c>
      <c r="V265" s="158">
        <f t="shared" si="190"/>
        <v>125</v>
      </c>
      <c r="W265" s="158">
        <f t="shared" si="190"/>
        <v>25000</v>
      </c>
      <c r="X265" s="158">
        <f t="shared" si="190"/>
        <v>60000</v>
      </c>
      <c r="Y265" s="158">
        <f t="shared" si="190"/>
        <v>10000</v>
      </c>
      <c r="Z265" s="158">
        <f t="shared" si="190"/>
        <v>15000</v>
      </c>
      <c r="AA265" s="158">
        <f t="shared" si="190"/>
        <v>15000</v>
      </c>
      <c r="AB265" s="158">
        <f t="shared" si="190"/>
        <v>4500</v>
      </c>
      <c r="AC265" s="158">
        <f t="shared" si="190"/>
        <v>15000</v>
      </c>
      <c r="AD265" s="158">
        <f t="shared" si="190"/>
        <v>15000</v>
      </c>
      <c r="AE265" s="158">
        <f t="shared" si="190"/>
        <v>0</v>
      </c>
      <c r="AF265" s="158">
        <f t="shared" si="191"/>
        <v>0</v>
      </c>
      <c r="AG265" s="158">
        <f t="shared" si="191"/>
        <v>15000</v>
      </c>
      <c r="AH265" s="158">
        <f t="shared" si="191"/>
        <v>0</v>
      </c>
      <c r="AI265" s="158">
        <f t="shared" si="191"/>
        <v>15000</v>
      </c>
      <c r="AJ265" s="158">
        <f t="shared" si="191"/>
        <v>0</v>
      </c>
      <c r="AK265" s="158">
        <f t="shared" si="191"/>
        <v>15000</v>
      </c>
      <c r="AL265" s="158">
        <f t="shared" si="191"/>
        <v>15000</v>
      </c>
      <c r="AM265" s="232">
        <f t="shared" si="191"/>
        <v>15000</v>
      </c>
    </row>
    <row r="266" spans="1:39">
      <c r="A266" s="139"/>
      <c r="B266" s="136"/>
      <c r="C266" s="133"/>
      <c r="D266" s="133"/>
      <c r="E266" s="133"/>
      <c r="F266" s="133"/>
      <c r="G266" s="133"/>
      <c r="H266" s="133"/>
      <c r="I266" s="134">
        <v>3</v>
      </c>
      <c r="J266" s="92" t="s">
        <v>9</v>
      </c>
      <c r="K266" s="83">
        <f t="shared" si="190"/>
        <v>13000</v>
      </c>
      <c r="L266" s="83">
        <f t="shared" si="190"/>
        <v>0</v>
      </c>
      <c r="M266" s="83">
        <f t="shared" si="190"/>
        <v>0</v>
      </c>
      <c r="N266" s="75">
        <f t="shared" si="190"/>
        <v>14000</v>
      </c>
      <c r="O266" s="75">
        <f t="shared" si="190"/>
        <v>14000</v>
      </c>
      <c r="P266" s="75">
        <f t="shared" si="190"/>
        <v>20000</v>
      </c>
      <c r="Q266" s="75">
        <f t="shared" si="190"/>
        <v>20000</v>
      </c>
      <c r="R266" s="75">
        <f>SUM(R267)</f>
        <v>15200</v>
      </c>
      <c r="S266" s="75">
        <f>SUM(S267)</f>
        <v>25000</v>
      </c>
      <c r="T266" s="75">
        <f t="shared" si="190"/>
        <v>17700</v>
      </c>
      <c r="U266" s="75">
        <f t="shared" si="190"/>
        <v>0</v>
      </c>
      <c r="V266" s="75">
        <f t="shared" si="190"/>
        <v>125</v>
      </c>
      <c r="W266" s="75">
        <f t="shared" si="190"/>
        <v>25000</v>
      </c>
      <c r="X266" s="75">
        <f t="shared" si="190"/>
        <v>60000</v>
      </c>
      <c r="Y266" s="75">
        <f t="shared" si="190"/>
        <v>10000</v>
      </c>
      <c r="Z266" s="75">
        <f t="shared" si="190"/>
        <v>15000</v>
      </c>
      <c r="AA266" s="75">
        <f t="shared" si="190"/>
        <v>15000</v>
      </c>
      <c r="AB266" s="75">
        <f t="shared" si="190"/>
        <v>4500</v>
      </c>
      <c r="AC266" s="75">
        <f t="shared" si="190"/>
        <v>15000</v>
      </c>
      <c r="AD266" s="75">
        <f t="shared" si="190"/>
        <v>15000</v>
      </c>
      <c r="AE266" s="75">
        <f t="shared" si="190"/>
        <v>0</v>
      </c>
      <c r="AF266" s="75">
        <f t="shared" si="191"/>
        <v>0</v>
      </c>
      <c r="AG266" s="75">
        <f t="shared" si="191"/>
        <v>15000</v>
      </c>
      <c r="AH266" s="75">
        <f t="shared" si="191"/>
        <v>0</v>
      </c>
      <c r="AI266" s="75">
        <f t="shared" si="191"/>
        <v>15000</v>
      </c>
      <c r="AJ266" s="75">
        <f t="shared" si="191"/>
        <v>0</v>
      </c>
      <c r="AK266" s="75">
        <f t="shared" si="191"/>
        <v>15000</v>
      </c>
      <c r="AL266" s="75">
        <f t="shared" si="191"/>
        <v>15000</v>
      </c>
      <c r="AM266" s="234">
        <f t="shared" si="191"/>
        <v>15000</v>
      </c>
    </row>
    <row r="267" spans="1:39">
      <c r="A267" s="141"/>
      <c r="B267" s="136"/>
      <c r="C267" s="133"/>
      <c r="D267" s="133"/>
      <c r="E267" s="133"/>
      <c r="F267" s="133"/>
      <c r="G267" s="133"/>
      <c r="H267" s="133"/>
      <c r="I267" s="134">
        <v>38</v>
      </c>
      <c r="J267" s="92" t="s">
        <v>20</v>
      </c>
      <c r="K267" s="83">
        <f t="shared" si="190"/>
        <v>13000</v>
      </c>
      <c r="L267" s="83">
        <f t="shared" si="190"/>
        <v>0</v>
      </c>
      <c r="M267" s="83">
        <f t="shared" si="190"/>
        <v>0</v>
      </c>
      <c r="N267" s="75">
        <f t="shared" si="190"/>
        <v>14000</v>
      </c>
      <c r="O267" s="75">
        <f t="shared" si="190"/>
        <v>14000</v>
      </c>
      <c r="P267" s="75">
        <f t="shared" si="190"/>
        <v>20000</v>
      </c>
      <c r="Q267" s="75">
        <f t="shared" si="190"/>
        <v>20000</v>
      </c>
      <c r="R267" s="75">
        <f>SUM(R268)</f>
        <v>15200</v>
      </c>
      <c r="S267" s="75">
        <f>SUM(S268)</f>
        <v>25000</v>
      </c>
      <c r="T267" s="75">
        <f>SUM(T268)</f>
        <v>17700</v>
      </c>
      <c r="U267" s="75">
        <f t="shared" si="190"/>
        <v>0</v>
      </c>
      <c r="V267" s="75">
        <f t="shared" si="190"/>
        <v>125</v>
      </c>
      <c r="W267" s="75">
        <f t="shared" si="190"/>
        <v>25000</v>
      </c>
      <c r="X267" s="75">
        <f t="shared" si="190"/>
        <v>60000</v>
      </c>
      <c r="Y267" s="75">
        <f t="shared" si="190"/>
        <v>10000</v>
      </c>
      <c r="Z267" s="75">
        <f t="shared" si="190"/>
        <v>15000</v>
      </c>
      <c r="AA267" s="75">
        <f t="shared" si="190"/>
        <v>15000</v>
      </c>
      <c r="AB267" s="75">
        <f t="shared" si="190"/>
        <v>4500</v>
      </c>
      <c r="AC267" s="75">
        <f t="shared" si="190"/>
        <v>15000</v>
      </c>
      <c r="AD267" s="75">
        <f t="shared" si="190"/>
        <v>15000</v>
      </c>
      <c r="AE267" s="75">
        <f t="shared" si="190"/>
        <v>0</v>
      </c>
      <c r="AF267" s="75">
        <f t="shared" si="191"/>
        <v>0</v>
      </c>
      <c r="AG267" s="75">
        <f t="shared" si="191"/>
        <v>15000</v>
      </c>
      <c r="AH267" s="75">
        <f t="shared" si="191"/>
        <v>0</v>
      </c>
      <c r="AI267" s="75">
        <f t="shared" si="191"/>
        <v>15000</v>
      </c>
      <c r="AJ267" s="75">
        <f t="shared" si="191"/>
        <v>0</v>
      </c>
      <c r="AK267" s="75">
        <f t="shared" si="191"/>
        <v>15000</v>
      </c>
      <c r="AL267" s="71">
        <v>15000</v>
      </c>
      <c r="AM267" s="262">
        <v>15000</v>
      </c>
    </row>
    <row r="268" spans="1:39">
      <c r="A268" s="129"/>
      <c r="B268" s="127" t="s">
        <v>85</v>
      </c>
      <c r="C268" s="78"/>
      <c r="D268" s="78"/>
      <c r="E268" s="78"/>
      <c r="F268" s="78"/>
      <c r="G268" s="78"/>
      <c r="H268" s="78"/>
      <c r="I268" s="73">
        <v>381</v>
      </c>
      <c r="J268" s="74" t="s">
        <v>137</v>
      </c>
      <c r="K268" s="83">
        <f t="shared" si="190"/>
        <v>13000</v>
      </c>
      <c r="L268" s="83">
        <f t="shared" si="190"/>
        <v>0</v>
      </c>
      <c r="M268" s="83">
        <f t="shared" si="190"/>
        <v>0</v>
      </c>
      <c r="N268" s="59">
        <f t="shared" si="190"/>
        <v>14000</v>
      </c>
      <c r="O268" s="59">
        <f t="shared" si="190"/>
        <v>14000</v>
      </c>
      <c r="P268" s="59">
        <f t="shared" si="190"/>
        <v>20000</v>
      </c>
      <c r="Q268" s="59">
        <f t="shared" si="190"/>
        <v>20000</v>
      </c>
      <c r="R268" s="59">
        <f t="shared" si="190"/>
        <v>15200</v>
      </c>
      <c r="S268" s="59">
        <f t="shared" si="190"/>
        <v>25000</v>
      </c>
      <c r="T268" s="59">
        <f t="shared" si="190"/>
        <v>17700</v>
      </c>
      <c r="U268" s="59">
        <f t="shared" si="190"/>
        <v>0</v>
      </c>
      <c r="V268" s="59">
        <f t="shared" si="190"/>
        <v>125</v>
      </c>
      <c r="W268" s="59">
        <f t="shared" si="190"/>
        <v>25000</v>
      </c>
      <c r="X268" s="59">
        <f t="shared" si="190"/>
        <v>60000</v>
      </c>
      <c r="Y268" s="59">
        <f t="shared" si="190"/>
        <v>10000</v>
      </c>
      <c r="Z268" s="59">
        <f t="shared" si="190"/>
        <v>15000</v>
      </c>
      <c r="AA268" s="59">
        <f t="shared" si="190"/>
        <v>15000</v>
      </c>
      <c r="AB268" s="59">
        <f t="shared" si="190"/>
        <v>4500</v>
      </c>
      <c r="AC268" s="59">
        <f t="shared" si="190"/>
        <v>15000</v>
      </c>
      <c r="AD268" s="59">
        <f t="shared" si="190"/>
        <v>15000</v>
      </c>
      <c r="AE268" s="59">
        <f t="shared" si="190"/>
        <v>0</v>
      </c>
      <c r="AF268" s="59">
        <f t="shared" si="191"/>
        <v>0</v>
      </c>
      <c r="AG268" s="59">
        <f t="shared" si="191"/>
        <v>15000</v>
      </c>
      <c r="AH268" s="59">
        <f t="shared" si="191"/>
        <v>0</v>
      </c>
      <c r="AI268" s="59">
        <f t="shared" si="191"/>
        <v>15000</v>
      </c>
      <c r="AJ268" s="59">
        <f t="shared" si="191"/>
        <v>0</v>
      </c>
      <c r="AK268" s="59">
        <f t="shared" si="191"/>
        <v>15000</v>
      </c>
      <c r="AL268" s="71"/>
      <c r="AM268" s="262"/>
    </row>
    <row r="269" spans="1:39" hidden="1">
      <c r="A269" s="129"/>
      <c r="B269" s="78"/>
      <c r="C269" s="78"/>
      <c r="D269" s="78"/>
      <c r="E269" s="78"/>
      <c r="F269" s="78"/>
      <c r="G269" s="78"/>
      <c r="H269" s="78"/>
      <c r="I269" s="73">
        <v>38113</v>
      </c>
      <c r="J269" s="74" t="s">
        <v>338</v>
      </c>
      <c r="K269" s="59">
        <v>13000</v>
      </c>
      <c r="L269" s="59">
        <v>0</v>
      </c>
      <c r="M269" s="59">
        <v>0</v>
      </c>
      <c r="N269" s="59">
        <v>14000</v>
      </c>
      <c r="O269" s="59">
        <v>14000</v>
      </c>
      <c r="P269" s="59">
        <v>20000</v>
      </c>
      <c r="Q269" s="59">
        <v>20000</v>
      </c>
      <c r="R269" s="59">
        <v>15200</v>
      </c>
      <c r="S269" s="59">
        <v>25000</v>
      </c>
      <c r="T269" s="59">
        <v>17700</v>
      </c>
      <c r="U269" s="59"/>
      <c r="V269" s="72">
        <f t="shared" si="184"/>
        <v>125</v>
      </c>
      <c r="W269" s="72">
        <v>25000</v>
      </c>
      <c r="X269" s="71">
        <v>60000</v>
      </c>
      <c r="Y269" s="71">
        <v>10000</v>
      </c>
      <c r="Z269" s="71">
        <v>15000</v>
      </c>
      <c r="AA269" s="71">
        <v>15000</v>
      </c>
      <c r="AB269" s="71">
        <v>4500</v>
      </c>
      <c r="AC269" s="71">
        <v>15000</v>
      </c>
      <c r="AD269" s="71">
        <v>15000</v>
      </c>
      <c r="AE269" s="71"/>
      <c r="AF269" s="71"/>
      <c r="AG269" s="84">
        <f>SUM(AD269+AE269-AF269)</f>
        <v>15000</v>
      </c>
      <c r="AH269" s="71"/>
      <c r="AI269" s="71">
        <v>15000</v>
      </c>
      <c r="AJ269" s="22">
        <v>0</v>
      </c>
      <c r="AK269" s="71">
        <v>15000</v>
      </c>
      <c r="AL269" s="71"/>
      <c r="AM269" s="262"/>
    </row>
    <row r="270" spans="1:39">
      <c r="A270" s="149" t="s">
        <v>211</v>
      </c>
      <c r="B270" s="150"/>
      <c r="C270" s="150"/>
      <c r="D270" s="150"/>
      <c r="E270" s="150"/>
      <c r="F270" s="150"/>
      <c r="G270" s="150"/>
      <c r="H270" s="150"/>
      <c r="I270" s="162" t="s">
        <v>29</v>
      </c>
      <c r="J270" s="163" t="s">
        <v>248</v>
      </c>
      <c r="K270" s="164">
        <f t="shared" ref="K270:AE274" si="192">SUM(K271)</f>
        <v>7950.08</v>
      </c>
      <c r="L270" s="164">
        <f t="shared" si="192"/>
        <v>20000</v>
      </c>
      <c r="M270" s="164">
        <f t="shared" si="192"/>
        <v>20000</v>
      </c>
      <c r="N270" s="164">
        <f t="shared" si="192"/>
        <v>5000</v>
      </c>
      <c r="O270" s="164">
        <f t="shared" si="192"/>
        <v>5000</v>
      </c>
      <c r="P270" s="164">
        <f t="shared" si="192"/>
        <v>20000</v>
      </c>
      <c r="Q270" s="164">
        <f t="shared" si="192"/>
        <v>20000</v>
      </c>
      <c r="R270" s="164">
        <f t="shared" si="192"/>
        <v>15000</v>
      </c>
      <c r="S270" s="164">
        <f t="shared" si="192"/>
        <v>20000</v>
      </c>
      <c r="T270" s="164">
        <f t="shared" si="192"/>
        <v>12500</v>
      </c>
      <c r="U270" s="164">
        <f t="shared" si="192"/>
        <v>0</v>
      </c>
      <c r="V270" s="164">
        <f t="shared" si="192"/>
        <v>100</v>
      </c>
      <c r="W270" s="164">
        <f t="shared" si="192"/>
        <v>20000</v>
      </c>
      <c r="X270" s="164">
        <f t="shared" si="192"/>
        <v>25000</v>
      </c>
      <c r="Y270" s="164">
        <f t="shared" si="192"/>
        <v>25000</v>
      </c>
      <c r="Z270" s="164">
        <f t="shared" si="192"/>
        <v>40000</v>
      </c>
      <c r="AA270" s="164">
        <f t="shared" si="192"/>
        <v>40000</v>
      </c>
      <c r="AB270" s="164">
        <f t="shared" si="192"/>
        <v>21000</v>
      </c>
      <c r="AC270" s="164">
        <f t="shared" si="192"/>
        <v>40000</v>
      </c>
      <c r="AD270" s="164">
        <f t="shared" si="192"/>
        <v>40000</v>
      </c>
      <c r="AE270" s="164">
        <f t="shared" si="192"/>
        <v>0</v>
      </c>
      <c r="AF270" s="164">
        <f t="shared" ref="AF270:AM274" si="193">SUM(AF271)</f>
        <v>0</v>
      </c>
      <c r="AG270" s="164">
        <f t="shared" si="193"/>
        <v>40000</v>
      </c>
      <c r="AH270" s="164">
        <f t="shared" si="193"/>
        <v>22500</v>
      </c>
      <c r="AI270" s="164">
        <f t="shared" si="193"/>
        <v>40000</v>
      </c>
      <c r="AJ270" s="164">
        <f t="shared" si="193"/>
        <v>10000</v>
      </c>
      <c r="AK270" s="164">
        <f t="shared" si="193"/>
        <v>40000</v>
      </c>
      <c r="AL270" s="164">
        <f t="shared" si="193"/>
        <v>40000</v>
      </c>
      <c r="AM270" s="233">
        <f t="shared" si="193"/>
        <v>40000</v>
      </c>
    </row>
    <row r="271" spans="1:39">
      <c r="A271" s="149"/>
      <c r="B271" s="150"/>
      <c r="C271" s="150"/>
      <c r="D271" s="150"/>
      <c r="E271" s="150"/>
      <c r="F271" s="150"/>
      <c r="G271" s="150"/>
      <c r="H271" s="150"/>
      <c r="I271" s="162" t="s">
        <v>205</v>
      </c>
      <c r="J271" s="163"/>
      <c r="K271" s="164">
        <f t="shared" si="192"/>
        <v>7950.08</v>
      </c>
      <c r="L271" s="164">
        <f t="shared" si="192"/>
        <v>20000</v>
      </c>
      <c r="M271" s="164">
        <f t="shared" si="192"/>
        <v>20000</v>
      </c>
      <c r="N271" s="164">
        <f t="shared" si="192"/>
        <v>5000</v>
      </c>
      <c r="O271" s="164">
        <f t="shared" si="192"/>
        <v>5000</v>
      </c>
      <c r="P271" s="164">
        <f t="shared" si="192"/>
        <v>20000</v>
      </c>
      <c r="Q271" s="164">
        <f t="shared" si="192"/>
        <v>20000</v>
      </c>
      <c r="R271" s="164">
        <f t="shared" si="192"/>
        <v>15000</v>
      </c>
      <c r="S271" s="164">
        <f t="shared" si="192"/>
        <v>20000</v>
      </c>
      <c r="T271" s="164">
        <f t="shared" si="192"/>
        <v>12500</v>
      </c>
      <c r="U271" s="164">
        <f t="shared" si="192"/>
        <v>0</v>
      </c>
      <c r="V271" s="164">
        <f t="shared" si="192"/>
        <v>100</v>
      </c>
      <c r="W271" s="164">
        <f t="shared" si="192"/>
        <v>20000</v>
      </c>
      <c r="X271" s="164">
        <f t="shared" si="192"/>
        <v>25000</v>
      </c>
      <c r="Y271" s="164">
        <f t="shared" si="192"/>
        <v>25000</v>
      </c>
      <c r="Z271" s="164">
        <f t="shared" si="192"/>
        <v>40000</v>
      </c>
      <c r="AA271" s="164">
        <f t="shared" si="192"/>
        <v>40000</v>
      </c>
      <c r="AB271" s="164">
        <f t="shared" si="192"/>
        <v>21000</v>
      </c>
      <c r="AC271" s="164">
        <f t="shared" si="192"/>
        <v>40000</v>
      </c>
      <c r="AD271" s="164">
        <f t="shared" si="192"/>
        <v>40000</v>
      </c>
      <c r="AE271" s="164">
        <f t="shared" si="192"/>
        <v>0</v>
      </c>
      <c r="AF271" s="164">
        <f t="shared" si="193"/>
        <v>0</v>
      </c>
      <c r="AG271" s="164">
        <f t="shared" si="193"/>
        <v>40000</v>
      </c>
      <c r="AH271" s="164">
        <f t="shared" si="193"/>
        <v>22500</v>
      </c>
      <c r="AI271" s="164">
        <f t="shared" si="193"/>
        <v>40000</v>
      </c>
      <c r="AJ271" s="164">
        <f t="shared" si="193"/>
        <v>10000</v>
      </c>
      <c r="AK271" s="164">
        <f t="shared" si="193"/>
        <v>40000</v>
      </c>
      <c r="AL271" s="164">
        <f t="shared" si="193"/>
        <v>40000</v>
      </c>
      <c r="AM271" s="233">
        <f t="shared" si="193"/>
        <v>40000</v>
      </c>
    </row>
    <row r="272" spans="1:39">
      <c r="A272" s="139"/>
      <c r="B272" s="133"/>
      <c r="C272" s="133"/>
      <c r="D272" s="133"/>
      <c r="E272" s="133"/>
      <c r="F272" s="133"/>
      <c r="G272" s="133"/>
      <c r="H272" s="133"/>
      <c r="I272" s="134">
        <v>3</v>
      </c>
      <c r="J272" s="92" t="s">
        <v>9</v>
      </c>
      <c r="K272" s="75">
        <f t="shared" si="192"/>
        <v>7950.08</v>
      </c>
      <c r="L272" s="75">
        <f t="shared" si="192"/>
        <v>20000</v>
      </c>
      <c r="M272" s="75">
        <f t="shared" si="192"/>
        <v>20000</v>
      </c>
      <c r="N272" s="75">
        <f t="shared" si="192"/>
        <v>5000</v>
      </c>
      <c r="O272" s="75">
        <f t="shared" si="192"/>
        <v>5000</v>
      </c>
      <c r="P272" s="75">
        <f t="shared" si="192"/>
        <v>20000</v>
      </c>
      <c r="Q272" s="75">
        <f t="shared" si="192"/>
        <v>20000</v>
      </c>
      <c r="R272" s="75">
        <f t="shared" si="192"/>
        <v>15000</v>
      </c>
      <c r="S272" s="75">
        <f t="shared" si="192"/>
        <v>20000</v>
      </c>
      <c r="T272" s="75">
        <f>SUM(T273)</f>
        <v>12500</v>
      </c>
      <c r="U272" s="75">
        <f t="shared" si="192"/>
        <v>0</v>
      </c>
      <c r="V272" s="75">
        <f t="shared" si="192"/>
        <v>100</v>
      </c>
      <c r="W272" s="75">
        <f>SUM(W273)</f>
        <v>20000</v>
      </c>
      <c r="X272" s="75">
        <f t="shared" si="192"/>
        <v>25000</v>
      </c>
      <c r="Y272" s="75">
        <f t="shared" si="192"/>
        <v>25000</v>
      </c>
      <c r="Z272" s="75">
        <f t="shared" si="192"/>
        <v>40000</v>
      </c>
      <c r="AA272" s="75">
        <f t="shared" si="192"/>
        <v>40000</v>
      </c>
      <c r="AB272" s="75">
        <f t="shared" si="192"/>
        <v>21000</v>
      </c>
      <c r="AC272" s="75">
        <f t="shared" si="192"/>
        <v>40000</v>
      </c>
      <c r="AD272" s="75">
        <f t="shared" si="192"/>
        <v>40000</v>
      </c>
      <c r="AE272" s="75">
        <f t="shared" si="192"/>
        <v>0</v>
      </c>
      <c r="AF272" s="75">
        <f t="shared" si="193"/>
        <v>0</v>
      </c>
      <c r="AG272" s="75">
        <f t="shared" si="193"/>
        <v>40000</v>
      </c>
      <c r="AH272" s="75">
        <f t="shared" si="193"/>
        <v>22500</v>
      </c>
      <c r="AI272" s="75">
        <f t="shared" si="193"/>
        <v>40000</v>
      </c>
      <c r="AJ272" s="75">
        <f t="shared" si="193"/>
        <v>10000</v>
      </c>
      <c r="AK272" s="75">
        <f t="shared" si="193"/>
        <v>40000</v>
      </c>
      <c r="AL272" s="75">
        <f t="shared" si="193"/>
        <v>40000</v>
      </c>
      <c r="AM272" s="234">
        <f t="shared" si="193"/>
        <v>40000</v>
      </c>
    </row>
    <row r="273" spans="1:39">
      <c r="A273" s="141"/>
      <c r="B273" s="133"/>
      <c r="C273" s="133"/>
      <c r="D273" s="133"/>
      <c r="E273" s="133"/>
      <c r="F273" s="133"/>
      <c r="G273" s="133"/>
      <c r="H273" s="133"/>
      <c r="I273" s="134">
        <v>38</v>
      </c>
      <c r="J273" s="92" t="s">
        <v>20</v>
      </c>
      <c r="K273" s="75">
        <f t="shared" si="192"/>
        <v>7950.08</v>
      </c>
      <c r="L273" s="75">
        <f t="shared" si="192"/>
        <v>20000</v>
      </c>
      <c r="M273" s="75">
        <f t="shared" si="192"/>
        <v>20000</v>
      </c>
      <c r="N273" s="75">
        <f t="shared" si="192"/>
        <v>5000</v>
      </c>
      <c r="O273" s="75">
        <f t="shared" si="192"/>
        <v>5000</v>
      </c>
      <c r="P273" s="75">
        <f t="shared" si="192"/>
        <v>20000</v>
      </c>
      <c r="Q273" s="75">
        <f t="shared" si="192"/>
        <v>20000</v>
      </c>
      <c r="R273" s="75">
        <f t="shared" si="192"/>
        <v>15000</v>
      </c>
      <c r="S273" s="75">
        <f t="shared" si="192"/>
        <v>20000</v>
      </c>
      <c r="T273" s="75">
        <f>SUM(T274)</f>
        <v>12500</v>
      </c>
      <c r="U273" s="75">
        <f t="shared" si="192"/>
        <v>0</v>
      </c>
      <c r="V273" s="75">
        <f t="shared" si="192"/>
        <v>100</v>
      </c>
      <c r="W273" s="75">
        <f t="shared" si="192"/>
        <v>20000</v>
      </c>
      <c r="X273" s="75">
        <f t="shared" si="192"/>
        <v>25000</v>
      </c>
      <c r="Y273" s="75">
        <f t="shared" si="192"/>
        <v>25000</v>
      </c>
      <c r="Z273" s="75">
        <f t="shared" si="192"/>
        <v>40000</v>
      </c>
      <c r="AA273" s="75">
        <f t="shared" si="192"/>
        <v>40000</v>
      </c>
      <c r="AB273" s="75">
        <f t="shared" si="192"/>
        <v>21000</v>
      </c>
      <c r="AC273" s="75">
        <f t="shared" si="192"/>
        <v>40000</v>
      </c>
      <c r="AD273" s="75">
        <f t="shared" si="192"/>
        <v>40000</v>
      </c>
      <c r="AE273" s="75">
        <f t="shared" si="192"/>
        <v>0</v>
      </c>
      <c r="AF273" s="75">
        <f t="shared" si="193"/>
        <v>0</v>
      </c>
      <c r="AG273" s="75">
        <f t="shared" si="193"/>
        <v>40000</v>
      </c>
      <c r="AH273" s="75">
        <f t="shared" si="193"/>
        <v>22500</v>
      </c>
      <c r="AI273" s="75">
        <f t="shared" si="193"/>
        <v>40000</v>
      </c>
      <c r="AJ273" s="75">
        <f t="shared" si="193"/>
        <v>10000</v>
      </c>
      <c r="AK273" s="75">
        <f t="shared" si="193"/>
        <v>40000</v>
      </c>
      <c r="AL273" s="75">
        <v>40000</v>
      </c>
      <c r="AM273" s="234">
        <v>40000</v>
      </c>
    </row>
    <row r="274" spans="1:39">
      <c r="A274" s="129"/>
      <c r="B274" s="127" t="s">
        <v>85</v>
      </c>
      <c r="C274" s="78"/>
      <c r="D274" s="78"/>
      <c r="E274" s="78"/>
      <c r="F274" s="78"/>
      <c r="G274" s="78"/>
      <c r="H274" s="78"/>
      <c r="I274" s="73">
        <v>381</v>
      </c>
      <c r="J274" s="74" t="s">
        <v>137</v>
      </c>
      <c r="K274" s="59">
        <f t="shared" si="192"/>
        <v>7950.08</v>
      </c>
      <c r="L274" s="59">
        <f t="shared" si="192"/>
        <v>20000</v>
      </c>
      <c r="M274" s="59">
        <f t="shared" si="192"/>
        <v>20000</v>
      </c>
      <c r="N274" s="59">
        <f t="shared" si="192"/>
        <v>5000</v>
      </c>
      <c r="O274" s="59">
        <f t="shared" si="192"/>
        <v>5000</v>
      </c>
      <c r="P274" s="59">
        <f t="shared" si="192"/>
        <v>20000</v>
      </c>
      <c r="Q274" s="59">
        <f t="shared" si="192"/>
        <v>20000</v>
      </c>
      <c r="R274" s="59">
        <f t="shared" si="192"/>
        <v>15000</v>
      </c>
      <c r="S274" s="59">
        <f t="shared" si="192"/>
        <v>20000</v>
      </c>
      <c r="T274" s="59">
        <f t="shared" si="192"/>
        <v>12500</v>
      </c>
      <c r="U274" s="59">
        <f t="shared" si="192"/>
        <v>0</v>
      </c>
      <c r="V274" s="59">
        <f t="shared" si="192"/>
        <v>100</v>
      </c>
      <c r="W274" s="59">
        <f t="shared" si="192"/>
        <v>20000</v>
      </c>
      <c r="X274" s="59">
        <f t="shared" si="192"/>
        <v>25000</v>
      </c>
      <c r="Y274" s="59">
        <f t="shared" si="192"/>
        <v>25000</v>
      </c>
      <c r="Z274" s="59">
        <f t="shared" si="192"/>
        <v>40000</v>
      </c>
      <c r="AA274" s="59">
        <f t="shared" si="192"/>
        <v>40000</v>
      </c>
      <c r="AB274" s="59">
        <f t="shared" si="192"/>
        <v>21000</v>
      </c>
      <c r="AC274" s="59">
        <f t="shared" si="192"/>
        <v>40000</v>
      </c>
      <c r="AD274" s="59">
        <f t="shared" si="192"/>
        <v>40000</v>
      </c>
      <c r="AE274" s="59">
        <f t="shared" si="192"/>
        <v>0</v>
      </c>
      <c r="AF274" s="59">
        <f t="shared" si="193"/>
        <v>0</v>
      </c>
      <c r="AG274" s="59">
        <f t="shared" si="193"/>
        <v>40000</v>
      </c>
      <c r="AH274" s="59">
        <f t="shared" si="193"/>
        <v>22500</v>
      </c>
      <c r="AI274" s="59">
        <f t="shared" si="193"/>
        <v>40000</v>
      </c>
      <c r="AJ274" s="59">
        <f t="shared" si="193"/>
        <v>10000</v>
      </c>
      <c r="AK274" s="59">
        <f t="shared" si="193"/>
        <v>40000</v>
      </c>
      <c r="AL274" s="71"/>
      <c r="AM274" s="262"/>
    </row>
    <row r="275" spans="1:39" hidden="1">
      <c r="A275" s="129"/>
      <c r="B275" s="78"/>
      <c r="C275" s="78"/>
      <c r="D275" s="78"/>
      <c r="E275" s="78"/>
      <c r="F275" s="78"/>
      <c r="G275" s="78"/>
      <c r="H275" s="78"/>
      <c r="I275" s="73">
        <v>38113</v>
      </c>
      <c r="J275" s="74" t="s">
        <v>249</v>
      </c>
      <c r="K275" s="59">
        <v>7950.08</v>
      </c>
      <c r="L275" s="59">
        <v>20000</v>
      </c>
      <c r="M275" s="59">
        <v>20000</v>
      </c>
      <c r="N275" s="59">
        <v>5000</v>
      </c>
      <c r="O275" s="59">
        <v>5000</v>
      </c>
      <c r="P275" s="59">
        <v>20000</v>
      </c>
      <c r="Q275" s="59">
        <v>20000</v>
      </c>
      <c r="R275" s="59">
        <v>15000</v>
      </c>
      <c r="S275" s="59">
        <v>20000</v>
      </c>
      <c r="T275" s="59">
        <v>12500</v>
      </c>
      <c r="U275" s="59"/>
      <c r="V275" s="72">
        <f t="shared" si="184"/>
        <v>100</v>
      </c>
      <c r="W275" s="72">
        <v>20000</v>
      </c>
      <c r="X275" s="71">
        <v>25000</v>
      </c>
      <c r="Y275" s="71">
        <v>25000</v>
      </c>
      <c r="Z275" s="71">
        <v>40000</v>
      </c>
      <c r="AA275" s="71">
        <v>40000</v>
      </c>
      <c r="AB275" s="71">
        <v>21000</v>
      </c>
      <c r="AC275" s="71">
        <v>40000</v>
      </c>
      <c r="AD275" s="71">
        <v>40000</v>
      </c>
      <c r="AE275" s="71"/>
      <c r="AF275" s="71"/>
      <c r="AG275" s="84">
        <f>SUM(AD275+AE275-AF275)</f>
        <v>40000</v>
      </c>
      <c r="AH275" s="71">
        <v>22500</v>
      </c>
      <c r="AI275" s="71">
        <v>40000</v>
      </c>
      <c r="AJ275" s="22">
        <v>10000</v>
      </c>
      <c r="AK275" s="71">
        <v>40000</v>
      </c>
      <c r="AL275" s="71"/>
      <c r="AM275" s="262"/>
    </row>
    <row r="276" spans="1:39">
      <c r="A276" s="149" t="s">
        <v>213</v>
      </c>
      <c r="B276" s="150"/>
      <c r="C276" s="150"/>
      <c r="D276" s="150"/>
      <c r="E276" s="150"/>
      <c r="F276" s="150"/>
      <c r="G276" s="150"/>
      <c r="H276" s="150"/>
      <c r="I276" s="162" t="s">
        <v>29</v>
      </c>
      <c r="J276" s="163" t="s">
        <v>215</v>
      </c>
      <c r="K276" s="164">
        <f t="shared" ref="K276:AE284" si="194">SUM(K277)</f>
        <v>77000</v>
      </c>
      <c r="L276" s="164">
        <f t="shared" si="194"/>
        <v>30000</v>
      </c>
      <c r="M276" s="164">
        <f t="shared" si="194"/>
        <v>30000</v>
      </c>
      <c r="N276" s="164">
        <f t="shared" si="194"/>
        <v>17000</v>
      </c>
      <c r="O276" s="164">
        <f t="shared" si="194"/>
        <v>17000</v>
      </c>
      <c r="P276" s="164">
        <f t="shared" si="194"/>
        <v>15000</v>
      </c>
      <c r="Q276" s="164">
        <f t="shared" si="194"/>
        <v>15000</v>
      </c>
      <c r="R276" s="164">
        <f t="shared" si="194"/>
        <v>22000</v>
      </c>
      <c r="S276" s="164">
        <f t="shared" si="194"/>
        <v>25000</v>
      </c>
      <c r="T276" s="164">
        <f t="shared" si="194"/>
        <v>13500</v>
      </c>
      <c r="U276" s="164">
        <f t="shared" si="194"/>
        <v>0</v>
      </c>
      <c r="V276" s="164" t="e">
        <f t="shared" si="194"/>
        <v>#DIV/0!</v>
      </c>
      <c r="W276" s="164">
        <f t="shared" si="194"/>
        <v>30000</v>
      </c>
      <c r="X276" s="164">
        <f t="shared" si="194"/>
        <v>85000</v>
      </c>
      <c r="Y276" s="164">
        <f t="shared" si="194"/>
        <v>125000</v>
      </c>
      <c r="Z276" s="164">
        <f t="shared" si="194"/>
        <v>185000</v>
      </c>
      <c r="AA276" s="164">
        <f t="shared" si="194"/>
        <v>179000</v>
      </c>
      <c r="AB276" s="164">
        <f t="shared" si="194"/>
        <v>58000</v>
      </c>
      <c r="AC276" s="164">
        <f t="shared" si="194"/>
        <v>229000</v>
      </c>
      <c r="AD276" s="164">
        <f t="shared" si="194"/>
        <v>229000</v>
      </c>
      <c r="AE276" s="164">
        <f t="shared" si="194"/>
        <v>0</v>
      </c>
      <c r="AF276" s="164">
        <f t="shared" ref="AF276:AM284" si="195">SUM(AF277)</f>
        <v>0</v>
      </c>
      <c r="AG276" s="164">
        <f t="shared" si="195"/>
        <v>241000</v>
      </c>
      <c r="AH276" s="164">
        <f t="shared" si="195"/>
        <v>161500</v>
      </c>
      <c r="AI276" s="164">
        <f t="shared" si="195"/>
        <v>232000</v>
      </c>
      <c r="AJ276" s="164">
        <f t="shared" si="195"/>
        <v>112500</v>
      </c>
      <c r="AK276" s="164">
        <f t="shared" si="195"/>
        <v>243000</v>
      </c>
      <c r="AL276" s="164">
        <f t="shared" si="195"/>
        <v>243000</v>
      </c>
      <c r="AM276" s="233">
        <f t="shared" si="195"/>
        <v>243000</v>
      </c>
    </row>
    <row r="277" spans="1:39">
      <c r="A277" s="149"/>
      <c r="B277" s="150"/>
      <c r="C277" s="150"/>
      <c r="D277" s="150"/>
      <c r="E277" s="150"/>
      <c r="F277" s="150"/>
      <c r="G277" s="150"/>
      <c r="H277" s="150"/>
      <c r="I277" s="162" t="s">
        <v>205</v>
      </c>
      <c r="J277" s="163"/>
      <c r="K277" s="164">
        <f t="shared" si="194"/>
        <v>77000</v>
      </c>
      <c r="L277" s="164">
        <f t="shared" si="194"/>
        <v>30000</v>
      </c>
      <c r="M277" s="164">
        <f t="shared" si="194"/>
        <v>30000</v>
      </c>
      <c r="N277" s="164">
        <f t="shared" si="194"/>
        <v>17000</v>
      </c>
      <c r="O277" s="164">
        <f t="shared" si="194"/>
        <v>17000</v>
      </c>
      <c r="P277" s="164">
        <f t="shared" si="194"/>
        <v>15000</v>
      </c>
      <c r="Q277" s="164">
        <f t="shared" si="194"/>
        <v>15000</v>
      </c>
      <c r="R277" s="164">
        <f t="shared" si="194"/>
        <v>22000</v>
      </c>
      <c r="S277" s="164">
        <f t="shared" si="194"/>
        <v>25000</v>
      </c>
      <c r="T277" s="164">
        <f t="shared" si="194"/>
        <v>13500</v>
      </c>
      <c r="U277" s="164">
        <f t="shared" si="194"/>
        <v>0</v>
      </c>
      <c r="V277" s="164" t="e">
        <f t="shared" si="194"/>
        <v>#DIV/0!</v>
      </c>
      <c r="W277" s="164">
        <f t="shared" si="194"/>
        <v>30000</v>
      </c>
      <c r="X277" s="164">
        <f t="shared" si="194"/>
        <v>85000</v>
      </c>
      <c r="Y277" s="164">
        <f t="shared" si="194"/>
        <v>125000</v>
      </c>
      <c r="Z277" s="164">
        <f t="shared" si="194"/>
        <v>185000</v>
      </c>
      <c r="AA277" s="164">
        <f>SUM(AA278)</f>
        <v>179000</v>
      </c>
      <c r="AB277" s="164">
        <f t="shared" si="194"/>
        <v>58000</v>
      </c>
      <c r="AC277" s="164">
        <f>SUM(AC278)</f>
        <v>229000</v>
      </c>
      <c r="AD277" s="164">
        <f>SUM(AD278)</f>
        <v>229000</v>
      </c>
      <c r="AE277" s="164">
        <f t="shared" si="194"/>
        <v>0</v>
      </c>
      <c r="AF277" s="164">
        <f t="shared" si="195"/>
        <v>0</v>
      </c>
      <c r="AG277" s="164">
        <f t="shared" si="195"/>
        <v>241000</v>
      </c>
      <c r="AH277" s="164">
        <f t="shared" si="195"/>
        <v>161500</v>
      </c>
      <c r="AI277" s="164">
        <f t="shared" si="195"/>
        <v>232000</v>
      </c>
      <c r="AJ277" s="164">
        <f t="shared" si="195"/>
        <v>112500</v>
      </c>
      <c r="AK277" s="164">
        <f t="shared" si="195"/>
        <v>243000</v>
      </c>
      <c r="AL277" s="164">
        <f t="shared" si="195"/>
        <v>243000</v>
      </c>
      <c r="AM277" s="233">
        <f t="shared" si="195"/>
        <v>243000</v>
      </c>
    </row>
    <row r="278" spans="1:39">
      <c r="A278" s="139"/>
      <c r="B278" s="133"/>
      <c r="C278" s="133"/>
      <c r="D278" s="133"/>
      <c r="E278" s="133"/>
      <c r="F278" s="133"/>
      <c r="G278" s="133"/>
      <c r="H278" s="133"/>
      <c r="I278" s="134">
        <v>3</v>
      </c>
      <c r="J278" s="92" t="s">
        <v>9</v>
      </c>
      <c r="K278" s="75">
        <f t="shared" ref="K278:AB278" si="196">SUM(K284)</f>
        <v>77000</v>
      </c>
      <c r="L278" s="75">
        <f t="shared" si="196"/>
        <v>30000</v>
      </c>
      <c r="M278" s="75">
        <f t="shared" si="196"/>
        <v>30000</v>
      </c>
      <c r="N278" s="75">
        <f t="shared" si="196"/>
        <v>17000</v>
      </c>
      <c r="O278" s="75">
        <f t="shared" si="196"/>
        <v>17000</v>
      </c>
      <c r="P278" s="75">
        <f t="shared" si="196"/>
        <v>15000</v>
      </c>
      <c r="Q278" s="75">
        <f t="shared" si="196"/>
        <v>15000</v>
      </c>
      <c r="R278" s="75">
        <f t="shared" si="196"/>
        <v>22000</v>
      </c>
      <c r="S278" s="75">
        <f t="shared" si="196"/>
        <v>25000</v>
      </c>
      <c r="T278" s="75">
        <f t="shared" si="196"/>
        <v>13500</v>
      </c>
      <c r="U278" s="75">
        <f t="shared" si="196"/>
        <v>0</v>
      </c>
      <c r="V278" s="75" t="e">
        <f t="shared" si="196"/>
        <v>#DIV/0!</v>
      </c>
      <c r="W278" s="75">
        <f t="shared" si="196"/>
        <v>30000</v>
      </c>
      <c r="X278" s="75">
        <f t="shared" si="196"/>
        <v>85000</v>
      </c>
      <c r="Y278" s="75">
        <f t="shared" si="196"/>
        <v>125000</v>
      </c>
      <c r="Z278" s="75">
        <f t="shared" si="196"/>
        <v>185000</v>
      </c>
      <c r="AA278" s="75">
        <f t="shared" si="196"/>
        <v>179000</v>
      </c>
      <c r="AB278" s="75">
        <f t="shared" si="196"/>
        <v>58000</v>
      </c>
      <c r="AC278" s="75">
        <f>SUM(AC279+AC284)</f>
        <v>229000</v>
      </c>
      <c r="AD278" s="75">
        <f>SUM(AD279+AD284)</f>
        <v>229000</v>
      </c>
      <c r="AE278" s="75">
        <f t="shared" ref="AE278:AM278" si="197">SUM(AE279+AE284)</f>
        <v>0</v>
      </c>
      <c r="AF278" s="75">
        <f t="shared" si="197"/>
        <v>0</v>
      </c>
      <c r="AG278" s="75">
        <f t="shared" si="197"/>
        <v>241000</v>
      </c>
      <c r="AH278" s="75">
        <f t="shared" si="197"/>
        <v>161500</v>
      </c>
      <c r="AI278" s="75">
        <f t="shared" si="197"/>
        <v>232000</v>
      </c>
      <c r="AJ278" s="75">
        <f t="shared" si="197"/>
        <v>112500</v>
      </c>
      <c r="AK278" s="75">
        <f t="shared" si="197"/>
        <v>243000</v>
      </c>
      <c r="AL278" s="75">
        <f t="shared" si="197"/>
        <v>243000</v>
      </c>
      <c r="AM278" s="234">
        <f t="shared" si="197"/>
        <v>243000</v>
      </c>
    </row>
    <row r="279" spans="1:39">
      <c r="A279" s="139"/>
      <c r="B279" s="133"/>
      <c r="C279" s="133"/>
      <c r="D279" s="133"/>
      <c r="E279" s="133"/>
      <c r="F279" s="133"/>
      <c r="G279" s="133"/>
      <c r="H279" s="133"/>
      <c r="I279" s="134">
        <v>36</v>
      </c>
      <c r="J279" s="92" t="s">
        <v>457</v>
      </c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>
        <f>SUM(AC280)</f>
        <v>0</v>
      </c>
      <c r="AD279" s="75">
        <f>SUM(AD280)</f>
        <v>6000</v>
      </c>
      <c r="AE279" s="75">
        <f t="shared" ref="AE279:AK280" si="198">SUM(AE280)</f>
        <v>0</v>
      </c>
      <c r="AF279" s="75">
        <f t="shared" si="198"/>
        <v>0</v>
      </c>
      <c r="AG279" s="75">
        <f>SUM(AG280+AG282)</f>
        <v>18000</v>
      </c>
      <c r="AH279" s="75">
        <f t="shared" ref="AH279:AK279" si="199">SUM(AH280+AH282)</f>
        <v>15000</v>
      </c>
      <c r="AI279" s="75">
        <f t="shared" si="199"/>
        <v>9000</v>
      </c>
      <c r="AJ279" s="75">
        <f t="shared" si="199"/>
        <v>0</v>
      </c>
      <c r="AK279" s="75">
        <f t="shared" si="199"/>
        <v>18000</v>
      </c>
      <c r="AL279" s="71">
        <v>18000</v>
      </c>
      <c r="AM279" s="262">
        <v>18000</v>
      </c>
    </row>
    <row r="280" spans="1:39">
      <c r="A280" s="230"/>
      <c r="B280" s="127" t="s">
        <v>85</v>
      </c>
      <c r="C280" s="78"/>
      <c r="D280" s="78"/>
      <c r="E280" s="78"/>
      <c r="F280" s="78"/>
      <c r="G280" s="78"/>
      <c r="H280" s="78"/>
      <c r="I280" s="73">
        <v>363</v>
      </c>
      <c r="J280" s="74" t="s">
        <v>457</v>
      </c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>
        <v>6000</v>
      </c>
      <c r="AE280" s="59"/>
      <c r="AF280" s="59"/>
      <c r="AG280" s="59">
        <f>SUM(AG281)</f>
        <v>6000</v>
      </c>
      <c r="AH280" s="59">
        <f t="shared" si="198"/>
        <v>9000</v>
      </c>
      <c r="AI280" s="59">
        <f t="shared" si="198"/>
        <v>9000</v>
      </c>
      <c r="AJ280" s="59">
        <f t="shared" si="198"/>
        <v>0</v>
      </c>
      <c r="AK280" s="59">
        <f t="shared" si="198"/>
        <v>6000</v>
      </c>
      <c r="AL280" s="71"/>
      <c r="AM280" s="262"/>
    </row>
    <row r="281" spans="1:39" hidden="1">
      <c r="A281" s="230"/>
      <c r="B281" s="127"/>
      <c r="C281" s="78"/>
      <c r="D281" s="78"/>
      <c r="E281" s="78"/>
      <c r="F281" s="78"/>
      <c r="G281" s="78"/>
      <c r="H281" s="78"/>
      <c r="I281" s="73">
        <v>36316</v>
      </c>
      <c r="J281" s="74" t="s">
        <v>456</v>
      </c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>
        <v>6000</v>
      </c>
      <c r="AE281" s="59"/>
      <c r="AF281" s="59"/>
      <c r="AG281" s="59">
        <f>SUM(AD281+AE281-AF281)</f>
        <v>6000</v>
      </c>
      <c r="AH281" s="71">
        <v>9000</v>
      </c>
      <c r="AI281" s="71">
        <v>9000</v>
      </c>
      <c r="AJ281" s="22">
        <v>0</v>
      </c>
      <c r="AK281" s="71">
        <v>6000</v>
      </c>
      <c r="AL281" s="71"/>
      <c r="AM281" s="262"/>
    </row>
    <row r="282" spans="1:39">
      <c r="A282" s="230"/>
      <c r="B282" s="127"/>
      <c r="C282" s="78"/>
      <c r="D282" s="78"/>
      <c r="E282" s="78"/>
      <c r="F282" s="78"/>
      <c r="G282" s="78"/>
      <c r="H282" s="78"/>
      <c r="I282" s="73">
        <v>366</v>
      </c>
      <c r="J282" s="74" t="s">
        <v>521</v>
      </c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>
        <f>SUM(AG283)</f>
        <v>12000</v>
      </c>
      <c r="AH282" s="59">
        <f t="shared" ref="AH282:AK282" si="200">SUM(AH283)</f>
        <v>6000</v>
      </c>
      <c r="AI282" s="59">
        <f t="shared" si="200"/>
        <v>0</v>
      </c>
      <c r="AJ282" s="59">
        <f t="shared" si="200"/>
        <v>0</v>
      </c>
      <c r="AK282" s="59">
        <f t="shared" si="200"/>
        <v>12000</v>
      </c>
      <c r="AL282" s="71"/>
      <c r="AM282" s="262"/>
    </row>
    <row r="283" spans="1:39" hidden="1">
      <c r="A283" s="230"/>
      <c r="B283" s="127"/>
      <c r="C283" s="78"/>
      <c r="D283" s="78"/>
      <c r="E283" s="78"/>
      <c r="F283" s="78"/>
      <c r="G283" s="78"/>
      <c r="H283" s="78"/>
      <c r="I283" s="73">
        <v>36611</v>
      </c>
      <c r="J283" s="74" t="s">
        <v>522</v>
      </c>
      <c r="K283" s="59"/>
      <c r="L283" s="59"/>
      <c r="M283" s="59"/>
      <c r="N283" s="59"/>
      <c r="O283" s="59"/>
      <c r="P283" s="59"/>
      <c r="Q283" s="59"/>
      <c r="R283" s="59"/>
      <c r="S283" s="58"/>
      <c r="T283" s="59"/>
      <c r="U283" s="59"/>
      <c r="V283" s="72"/>
      <c r="W283" s="58"/>
      <c r="X283" s="77"/>
      <c r="Y283" s="77">
        <v>0</v>
      </c>
      <c r="Z283" s="77">
        <v>0</v>
      </c>
      <c r="AA283" s="71">
        <v>12000</v>
      </c>
      <c r="AB283" s="77"/>
      <c r="AC283" s="71">
        <v>12000</v>
      </c>
      <c r="AD283" s="71">
        <v>12000</v>
      </c>
      <c r="AE283" s="71"/>
      <c r="AF283" s="71"/>
      <c r="AG283" s="84">
        <f t="shared" ref="AG283" si="201">SUM(AD283+AE283-AF283)</f>
        <v>12000</v>
      </c>
      <c r="AH283" s="71">
        <v>6000</v>
      </c>
      <c r="AI283" s="71">
        <v>0</v>
      </c>
      <c r="AJ283" s="22">
        <v>0</v>
      </c>
      <c r="AK283" s="71">
        <v>12000</v>
      </c>
      <c r="AL283" s="71"/>
      <c r="AM283" s="262"/>
    </row>
    <row r="284" spans="1:39">
      <c r="A284" s="141"/>
      <c r="B284" s="133"/>
      <c r="C284" s="133"/>
      <c r="D284" s="133"/>
      <c r="E284" s="133"/>
      <c r="F284" s="133"/>
      <c r="G284" s="133"/>
      <c r="H284" s="133"/>
      <c r="I284" s="134">
        <v>38</v>
      </c>
      <c r="J284" s="92" t="s">
        <v>20</v>
      </c>
      <c r="K284" s="75">
        <f t="shared" si="194"/>
        <v>77000</v>
      </c>
      <c r="L284" s="75">
        <f t="shared" si="194"/>
        <v>30000</v>
      </c>
      <c r="M284" s="75">
        <f t="shared" si="194"/>
        <v>30000</v>
      </c>
      <c r="N284" s="75">
        <f t="shared" si="194"/>
        <v>17000</v>
      </c>
      <c r="O284" s="75">
        <f t="shared" si="194"/>
        <v>17000</v>
      </c>
      <c r="P284" s="75">
        <f t="shared" si="194"/>
        <v>15000</v>
      </c>
      <c r="Q284" s="75">
        <f t="shared" si="194"/>
        <v>15000</v>
      </c>
      <c r="R284" s="75">
        <f t="shared" si="194"/>
        <v>22000</v>
      </c>
      <c r="S284" s="75">
        <f t="shared" si="194"/>
        <v>25000</v>
      </c>
      <c r="T284" s="75">
        <f t="shared" si="194"/>
        <v>13500</v>
      </c>
      <c r="U284" s="75">
        <f t="shared" si="194"/>
        <v>0</v>
      </c>
      <c r="V284" s="75" t="e">
        <f t="shared" si="194"/>
        <v>#DIV/0!</v>
      </c>
      <c r="W284" s="75">
        <f t="shared" si="194"/>
        <v>30000</v>
      </c>
      <c r="X284" s="75">
        <f t="shared" si="194"/>
        <v>85000</v>
      </c>
      <c r="Y284" s="75">
        <f t="shared" si="194"/>
        <v>125000</v>
      </c>
      <c r="Z284" s="75">
        <f t="shared" si="194"/>
        <v>185000</v>
      </c>
      <c r="AA284" s="75">
        <f t="shared" si="194"/>
        <v>179000</v>
      </c>
      <c r="AB284" s="75">
        <f t="shared" si="194"/>
        <v>58000</v>
      </c>
      <c r="AC284" s="75">
        <f t="shared" si="194"/>
        <v>229000</v>
      </c>
      <c r="AD284" s="75">
        <f t="shared" si="194"/>
        <v>223000</v>
      </c>
      <c r="AE284" s="75">
        <f t="shared" si="194"/>
        <v>0</v>
      </c>
      <c r="AF284" s="75">
        <f t="shared" si="195"/>
        <v>0</v>
      </c>
      <c r="AG284" s="75">
        <f t="shared" si="195"/>
        <v>223000</v>
      </c>
      <c r="AH284" s="75">
        <f t="shared" si="195"/>
        <v>146500</v>
      </c>
      <c r="AI284" s="75">
        <f t="shared" si="195"/>
        <v>223000</v>
      </c>
      <c r="AJ284" s="75">
        <f>SUM(AJ285)</f>
        <v>112500</v>
      </c>
      <c r="AK284" s="75">
        <f t="shared" si="195"/>
        <v>225000</v>
      </c>
      <c r="AL284" s="75">
        <f t="shared" si="195"/>
        <v>225000</v>
      </c>
      <c r="AM284" s="234">
        <f t="shared" si="195"/>
        <v>225000</v>
      </c>
    </row>
    <row r="285" spans="1:39">
      <c r="A285" s="129"/>
      <c r="B285" s="127" t="s">
        <v>85</v>
      </c>
      <c r="C285" s="78"/>
      <c r="D285" s="78"/>
      <c r="E285" s="78"/>
      <c r="F285" s="78"/>
      <c r="G285" s="78"/>
      <c r="H285" s="78"/>
      <c r="I285" s="73">
        <v>381</v>
      </c>
      <c r="J285" s="74" t="s">
        <v>137</v>
      </c>
      <c r="K285" s="59">
        <f>SUM(K294)</f>
        <v>77000</v>
      </c>
      <c r="L285" s="59">
        <f>SUM(L294)</f>
        <v>30000</v>
      </c>
      <c r="M285" s="59">
        <f>SUM(M294)</f>
        <v>30000</v>
      </c>
      <c r="N285" s="59">
        <f>SUM(N294)</f>
        <v>17000</v>
      </c>
      <c r="O285" s="59">
        <f>SUM(O294)</f>
        <v>17000</v>
      </c>
      <c r="P285" s="59">
        <f t="shared" ref="P285:W285" si="202">SUM(P286:P294)</f>
        <v>15000</v>
      </c>
      <c r="Q285" s="59">
        <f t="shared" si="202"/>
        <v>15000</v>
      </c>
      <c r="R285" s="59">
        <f t="shared" si="202"/>
        <v>22000</v>
      </c>
      <c r="S285" s="59">
        <f t="shared" si="202"/>
        <v>25000</v>
      </c>
      <c r="T285" s="59">
        <f t="shared" si="202"/>
        <v>13500</v>
      </c>
      <c r="U285" s="59">
        <f t="shared" si="202"/>
        <v>0</v>
      </c>
      <c r="V285" s="59" t="e">
        <f t="shared" si="202"/>
        <v>#DIV/0!</v>
      </c>
      <c r="W285" s="59">
        <f t="shared" si="202"/>
        <v>30000</v>
      </c>
      <c r="X285" s="59">
        <f>SUM(X286:X295)</f>
        <v>85000</v>
      </c>
      <c r="Y285" s="59">
        <f>SUM(Y286:Y295)</f>
        <v>125000</v>
      </c>
      <c r="Z285" s="59">
        <f>SUM(Z286:Z295)</f>
        <v>185000</v>
      </c>
      <c r="AA285" s="59">
        <f>SUM(AA286:AA295)</f>
        <v>179000</v>
      </c>
      <c r="AB285" s="59">
        <f t="shared" ref="AB285" si="203">SUM(AB286:AB295)</f>
        <v>58000</v>
      </c>
      <c r="AC285" s="59">
        <f>SUM(AC286:AC295)</f>
        <v>229000</v>
      </c>
      <c r="AD285" s="59">
        <f>SUM(AD286:AD295)</f>
        <v>223000</v>
      </c>
      <c r="AE285" s="59">
        <f t="shared" ref="AE285:AI285" si="204">SUM(AE286:AE295)</f>
        <v>0</v>
      </c>
      <c r="AF285" s="59">
        <f t="shared" si="204"/>
        <v>0</v>
      </c>
      <c r="AG285" s="59">
        <f t="shared" si="204"/>
        <v>223000</v>
      </c>
      <c r="AH285" s="59">
        <f t="shared" si="204"/>
        <v>146500</v>
      </c>
      <c r="AI285" s="59">
        <f t="shared" si="204"/>
        <v>223000</v>
      </c>
      <c r="AJ285" s="59">
        <f>SUM(AJ286:AJ295)</f>
        <v>112500</v>
      </c>
      <c r="AK285" s="59">
        <v>225000</v>
      </c>
      <c r="AL285" s="71">
        <v>225000</v>
      </c>
      <c r="AM285" s="262">
        <v>225000</v>
      </c>
    </row>
    <row r="286" spans="1:39" hidden="1">
      <c r="A286" s="129"/>
      <c r="B286" s="78"/>
      <c r="C286" s="78"/>
      <c r="D286" s="78"/>
      <c r="E286" s="78"/>
      <c r="F286" s="78"/>
      <c r="G286" s="78"/>
      <c r="H286" s="78"/>
      <c r="I286" s="73">
        <v>38113</v>
      </c>
      <c r="J286" s="74" t="s">
        <v>279</v>
      </c>
      <c r="K286" s="59"/>
      <c r="L286" s="59"/>
      <c r="M286" s="59"/>
      <c r="N286" s="59"/>
      <c r="O286" s="59"/>
      <c r="P286" s="59"/>
      <c r="Q286" s="59"/>
      <c r="R286" s="59">
        <v>10000</v>
      </c>
      <c r="S286" s="59">
        <v>10000</v>
      </c>
      <c r="T286" s="59">
        <v>5000</v>
      </c>
      <c r="U286" s="59"/>
      <c r="V286" s="72" t="e">
        <f t="shared" si="184"/>
        <v>#DIV/0!</v>
      </c>
      <c r="W286" s="72">
        <v>15000</v>
      </c>
      <c r="X286" s="71">
        <v>15000</v>
      </c>
      <c r="Y286" s="71">
        <v>15000</v>
      </c>
      <c r="Z286" s="71">
        <v>15000</v>
      </c>
      <c r="AA286" s="71">
        <v>15000</v>
      </c>
      <c r="AB286" s="71">
        <v>15000</v>
      </c>
      <c r="AC286" s="71">
        <v>15000</v>
      </c>
      <c r="AD286" s="71">
        <v>15000</v>
      </c>
      <c r="AE286" s="71"/>
      <c r="AF286" s="71"/>
      <c r="AG286" s="84">
        <f>SUM(AD286+AE286-AF286)</f>
        <v>15000</v>
      </c>
      <c r="AH286" s="71">
        <v>15000</v>
      </c>
      <c r="AI286" s="71">
        <v>15000</v>
      </c>
      <c r="AJ286" s="22">
        <v>15000</v>
      </c>
      <c r="AK286" s="71">
        <v>15000</v>
      </c>
      <c r="AL286" s="71"/>
      <c r="AM286" s="262"/>
    </row>
    <row r="287" spans="1:39" hidden="1">
      <c r="A287" s="129"/>
      <c r="B287" s="78"/>
      <c r="C287" s="78"/>
      <c r="D287" s="78"/>
      <c r="E287" s="78"/>
      <c r="F287" s="78"/>
      <c r="G287" s="78"/>
      <c r="H287" s="78"/>
      <c r="I287" s="73">
        <v>38113</v>
      </c>
      <c r="J287" s="74" t="s">
        <v>330</v>
      </c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72"/>
      <c r="W287" s="72"/>
      <c r="X287" s="71">
        <v>20000</v>
      </c>
      <c r="Y287" s="71">
        <v>20000</v>
      </c>
      <c r="Z287" s="71">
        <v>30000</v>
      </c>
      <c r="AA287" s="71">
        <v>30000</v>
      </c>
      <c r="AB287" s="71">
        <v>10000</v>
      </c>
      <c r="AC287" s="71">
        <v>30000</v>
      </c>
      <c r="AD287" s="71">
        <v>30000</v>
      </c>
      <c r="AE287" s="71"/>
      <c r="AF287" s="71"/>
      <c r="AG287" s="84">
        <f t="shared" ref="AG287:AG295" si="205">SUM(AD287+AE287-AF287)</f>
        <v>30000</v>
      </c>
      <c r="AH287" s="71">
        <v>32000</v>
      </c>
      <c r="AI287" s="71">
        <v>30000</v>
      </c>
      <c r="AJ287" s="22">
        <v>0</v>
      </c>
      <c r="AK287" s="71">
        <v>30000</v>
      </c>
      <c r="AL287" s="71"/>
      <c r="AM287" s="262"/>
    </row>
    <row r="288" spans="1:39" hidden="1">
      <c r="A288" s="129"/>
      <c r="B288" s="78"/>
      <c r="C288" s="78"/>
      <c r="D288" s="78"/>
      <c r="E288" s="78"/>
      <c r="F288" s="78"/>
      <c r="G288" s="78"/>
      <c r="H288" s="78"/>
      <c r="I288" s="73">
        <v>38113</v>
      </c>
      <c r="J288" s="74" t="s">
        <v>361</v>
      </c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72"/>
      <c r="W288" s="72"/>
      <c r="X288" s="71"/>
      <c r="Y288" s="71"/>
      <c r="Z288" s="71"/>
      <c r="AA288" s="71">
        <v>10000</v>
      </c>
      <c r="AB288" s="71"/>
      <c r="AC288" s="71">
        <v>10000</v>
      </c>
      <c r="AD288" s="71">
        <v>10000</v>
      </c>
      <c r="AE288" s="71"/>
      <c r="AF288" s="71"/>
      <c r="AG288" s="84">
        <f t="shared" si="205"/>
        <v>10000</v>
      </c>
      <c r="AH288" s="71">
        <v>10000</v>
      </c>
      <c r="AI288" s="71">
        <v>10000</v>
      </c>
      <c r="AJ288" s="22">
        <v>10000</v>
      </c>
      <c r="AK288" s="71">
        <v>10000</v>
      </c>
      <c r="AL288" s="71"/>
      <c r="AM288" s="262"/>
    </row>
    <row r="289" spans="1:39" hidden="1">
      <c r="A289" s="129"/>
      <c r="B289" s="78"/>
      <c r="C289" s="78"/>
      <c r="D289" s="78"/>
      <c r="E289" s="78"/>
      <c r="F289" s="78"/>
      <c r="G289" s="78"/>
      <c r="H289" s="78"/>
      <c r="I289" s="73">
        <v>38113</v>
      </c>
      <c r="J289" s="74" t="s">
        <v>363</v>
      </c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72"/>
      <c r="W289" s="72"/>
      <c r="X289" s="71"/>
      <c r="Y289" s="71"/>
      <c r="Z289" s="71"/>
      <c r="AA289" s="71">
        <v>10000</v>
      </c>
      <c r="AB289" s="71"/>
      <c r="AC289" s="71">
        <v>10000</v>
      </c>
      <c r="AD289" s="71">
        <v>10000</v>
      </c>
      <c r="AE289" s="71"/>
      <c r="AF289" s="71"/>
      <c r="AG289" s="84">
        <f t="shared" si="205"/>
        <v>10000</v>
      </c>
      <c r="AH289" s="71">
        <v>10000</v>
      </c>
      <c r="AI289" s="71">
        <v>10000</v>
      </c>
      <c r="AJ289" s="22">
        <v>10000</v>
      </c>
      <c r="AK289" s="71">
        <v>10000</v>
      </c>
      <c r="AL289" s="71"/>
      <c r="AM289" s="262"/>
    </row>
    <row r="290" spans="1:39" hidden="1">
      <c r="A290" s="129"/>
      <c r="B290" s="78"/>
      <c r="C290" s="78"/>
      <c r="D290" s="78"/>
      <c r="E290" s="78"/>
      <c r="F290" s="78"/>
      <c r="G290" s="78"/>
      <c r="H290" s="78"/>
      <c r="I290" s="73">
        <v>38113</v>
      </c>
      <c r="J290" s="74" t="s">
        <v>364</v>
      </c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72"/>
      <c r="W290" s="72"/>
      <c r="X290" s="71"/>
      <c r="Y290" s="71"/>
      <c r="Z290" s="71"/>
      <c r="AA290" s="71">
        <v>25000</v>
      </c>
      <c r="AB290" s="71"/>
      <c r="AC290" s="71">
        <v>25000</v>
      </c>
      <c r="AD290" s="71">
        <v>28000</v>
      </c>
      <c r="AE290" s="71"/>
      <c r="AF290" s="71"/>
      <c r="AG290" s="84">
        <f t="shared" si="205"/>
        <v>28000</v>
      </c>
      <c r="AH290" s="71">
        <v>28000</v>
      </c>
      <c r="AI290" s="71">
        <v>28000</v>
      </c>
      <c r="AJ290" s="22">
        <v>16000</v>
      </c>
      <c r="AK290" s="71">
        <v>28000</v>
      </c>
      <c r="AL290" s="71"/>
      <c r="AM290" s="262"/>
    </row>
    <row r="291" spans="1:39" hidden="1">
      <c r="A291" s="129"/>
      <c r="B291" s="78"/>
      <c r="C291" s="78"/>
      <c r="D291" s="78"/>
      <c r="E291" s="78"/>
      <c r="F291" s="78"/>
      <c r="G291" s="78"/>
      <c r="H291" s="78"/>
      <c r="I291" s="73">
        <v>38113</v>
      </c>
      <c r="J291" s="74" t="s">
        <v>365</v>
      </c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72"/>
      <c r="W291" s="72"/>
      <c r="X291" s="71"/>
      <c r="Y291" s="71"/>
      <c r="Z291" s="71"/>
      <c r="AA291" s="71">
        <v>10000</v>
      </c>
      <c r="AB291" s="71"/>
      <c r="AC291" s="71">
        <v>10000</v>
      </c>
      <c r="AD291" s="71">
        <v>10000</v>
      </c>
      <c r="AE291" s="71"/>
      <c r="AF291" s="71"/>
      <c r="AG291" s="84">
        <f t="shared" si="205"/>
        <v>10000</v>
      </c>
      <c r="AH291" s="71">
        <v>5000</v>
      </c>
      <c r="AI291" s="71">
        <v>10000</v>
      </c>
      <c r="AJ291" s="22">
        <v>5000</v>
      </c>
      <c r="AK291" s="71">
        <v>10000</v>
      </c>
      <c r="AL291" s="71"/>
      <c r="AM291" s="262"/>
    </row>
    <row r="292" spans="1:39" hidden="1">
      <c r="A292" s="129"/>
      <c r="B292" s="78"/>
      <c r="C292" s="78"/>
      <c r="D292" s="78"/>
      <c r="E292" s="78"/>
      <c r="F292" s="78"/>
      <c r="G292" s="78"/>
      <c r="H292" s="78"/>
      <c r="I292" s="68">
        <v>38113</v>
      </c>
      <c r="J292" s="74" t="s">
        <v>369</v>
      </c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72"/>
      <c r="W292" s="72"/>
      <c r="X292" s="71"/>
      <c r="Y292" s="71"/>
      <c r="Z292" s="71"/>
      <c r="AA292" s="71">
        <v>6000</v>
      </c>
      <c r="AB292" s="71"/>
      <c r="AC292" s="71">
        <v>6000</v>
      </c>
      <c r="AD292" s="71">
        <v>0</v>
      </c>
      <c r="AE292" s="71"/>
      <c r="AF292" s="71"/>
      <c r="AG292" s="84">
        <f t="shared" si="205"/>
        <v>0</v>
      </c>
      <c r="AH292" s="71"/>
      <c r="AI292" s="71">
        <v>0</v>
      </c>
      <c r="AJ292" s="22">
        <v>0</v>
      </c>
      <c r="AK292" s="71"/>
      <c r="AL292" s="71"/>
      <c r="AM292" s="262"/>
    </row>
    <row r="293" spans="1:39" hidden="1">
      <c r="A293" s="129"/>
      <c r="B293" s="78"/>
      <c r="C293" s="78"/>
      <c r="D293" s="78"/>
      <c r="E293" s="78"/>
      <c r="F293" s="78"/>
      <c r="G293" s="78"/>
      <c r="H293" s="78"/>
      <c r="I293" s="73">
        <v>38113</v>
      </c>
      <c r="J293" s="74" t="s">
        <v>370</v>
      </c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72"/>
      <c r="W293" s="72"/>
      <c r="X293" s="71"/>
      <c r="Y293" s="71"/>
      <c r="Z293" s="71"/>
      <c r="AA293" s="71">
        <v>2000</v>
      </c>
      <c r="AB293" s="71"/>
      <c r="AC293" s="71">
        <v>2000</v>
      </c>
      <c r="AD293" s="71">
        <v>2000</v>
      </c>
      <c r="AE293" s="71"/>
      <c r="AF293" s="71"/>
      <c r="AG293" s="84">
        <f t="shared" si="205"/>
        <v>2000</v>
      </c>
      <c r="AH293" s="71">
        <v>2000</v>
      </c>
      <c r="AI293" s="71">
        <v>2000</v>
      </c>
      <c r="AJ293" s="22">
        <v>2000</v>
      </c>
      <c r="AK293" s="71">
        <v>2000</v>
      </c>
      <c r="AL293" s="71"/>
      <c r="AM293" s="262"/>
    </row>
    <row r="294" spans="1:39" hidden="1">
      <c r="A294" s="129"/>
      <c r="B294" s="78"/>
      <c r="C294" s="78"/>
      <c r="D294" s="78"/>
      <c r="E294" s="78"/>
      <c r="F294" s="78"/>
      <c r="G294" s="78"/>
      <c r="H294" s="78"/>
      <c r="I294" s="73">
        <v>38113</v>
      </c>
      <c r="J294" s="74" t="s">
        <v>100</v>
      </c>
      <c r="K294" s="59">
        <v>77000</v>
      </c>
      <c r="L294" s="59">
        <v>30000</v>
      </c>
      <c r="M294" s="59">
        <v>30000</v>
      </c>
      <c r="N294" s="59">
        <v>17000</v>
      </c>
      <c r="O294" s="59">
        <v>17000</v>
      </c>
      <c r="P294" s="59">
        <v>15000</v>
      </c>
      <c r="Q294" s="59">
        <v>15000</v>
      </c>
      <c r="R294" s="59">
        <v>12000</v>
      </c>
      <c r="S294" s="59">
        <v>15000</v>
      </c>
      <c r="T294" s="59">
        <v>8500</v>
      </c>
      <c r="U294" s="59"/>
      <c r="V294" s="72">
        <f t="shared" si="184"/>
        <v>100</v>
      </c>
      <c r="W294" s="72">
        <v>15000</v>
      </c>
      <c r="X294" s="71">
        <v>30000</v>
      </c>
      <c r="Y294" s="71">
        <v>70000</v>
      </c>
      <c r="Z294" s="71">
        <v>90000</v>
      </c>
      <c r="AA294" s="71">
        <v>21000</v>
      </c>
      <c r="AB294" s="71">
        <v>28000</v>
      </c>
      <c r="AC294" s="71">
        <v>21000</v>
      </c>
      <c r="AD294" s="71">
        <v>18000</v>
      </c>
      <c r="AE294" s="71"/>
      <c r="AF294" s="71"/>
      <c r="AG294" s="84">
        <f t="shared" si="205"/>
        <v>18000</v>
      </c>
      <c r="AH294" s="71">
        <v>4500</v>
      </c>
      <c r="AI294" s="71">
        <v>18000</v>
      </c>
      <c r="AJ294" s="22">
        <v>4500</v>
      </c>
      <c r="AK294" s="71">
        <v>18000</v>
      </c>
      <c r="AL294" s="71"/>
      <c r="AM294" s="262"/>
    </row>
    <row r="295" spans="1:39" hidden="1">
      <c r="A295" s="129"/>
      <c r="B295" s="78"/>
      <c r="C295" s="78"/>
      <c r="D295" s="78"/>
      <c r="E295" s="78"/>
      <c r="F295" s="78"/>
      <c r="G295" s="78"/>
      <c r="H295" s="78"/>
      <c r="I295" s="73">
        <v>38113</v>
      </c>
      <c r="J295" s="74" t="s">
        <v>408</v>
      </c>
      <c r="K295" s="59"/>
      <c r="L295" s="59"/>
      <c r="M295" s="59"/>
      <c r="N295" s="59"/>
      <c r="O295" s="59"/>
      <c r="P295" s="59">
        <v>50000</v>
      </c>
      <c r="Q295" s="59">
        <v>50000</v>
      </c>
      <c r="R295" s="59">
        <v>43400</v>
      </c>
      <c r="S295" s="58">
        <v>70000</v>
      </c>
      <c r="T295" s="59">
        <v>46800</v>
      </c>
      <c r="U295" s="59"/>
      <c r="V295" s="72">
        <f t="shared" si="184"/>
        <v>140</v>
      </c>
      <c r="W295" s="58">
        <v>95000</v>
      </c>
      <c r="X295" s="71">
        <v>20000</v>
      </c>
      <c r="Y295" s="71">
        <v>20000</v>
      </c>
      <c r="Z295" s="71">
        <v>50000</v>
      </c>
      <c r="AA295" s="71">
        <v>50000</v>
      </c>
      <c r="AB295" s="71">
        <v>5000</v>
      </c>
      <c r="AC295" s="71">
        <v>100000</v>
      </c>
      <c r="AD295" s="71">
        <v>100000</v>
      </c>
      <c r="AE295" s="71"/>
      <c r="AF295" s="71"/>
      <c r="AG295" s="84">
        <f t="shared" si="205"/>
        <v>100000</v>
      </c>
      <c r="AH295" s="71">
        <v>40000</v>
      </c>
      <c r="AI295" s="71">
        <v>100000</v>
      </c>
      <c r="AJ295" s="22">
        <v>50000</v>
      </c>
      <c r="AK295" s="71">
        <v>100000</v>
      </c>
      <c r="AL295" s="71"/>
      <c r="AM295" s="262"/>
    </row>
    <row r="296" spans="1:39">
      <c r="A296" s="159" t="s">
        <v>216</v>
      </c>
      <c r="B296" s="194"/>
      <c r="C296" s="194"/>
      <c r="D296" s="194"/>
      <c r="E296" s="194"/>
      <c r="F296" s="194"/>
      <c r="G296" s="194"/>
      <c r="H296" s="194"/>
      <c r="I296" s="156" t="s">
        <v>217</v>
      </c>
      <c r="J296" s="157" t="s">
        <v>218</v>
      </c>
      <c r="K296" s="158">
        <f t="shared" ref="K296:AE300" si="206">SUM(K297)</f>
        <v>398010</v>
      </c>
      <c r="L296" s="158">
        <f t="shared" si="206"/>
        <v>170000</v>
      </c>
      <c r="M296" s="158">
        <f t="shared" si="206"/>
        <v>170000</v>
      </c>
      <c r="N296" s="158">
        <f t="shared" si="206"/>
        <v>36000</v>
      </c>
      <c r="O296" s="158">
        <f t="shared" si="206"/>
        <v>36000</v>
      </c>
      <c r="P296" s="158">
        <f t="shared" si="206"/>
        <v>70000</v>
      </c>
      <c r="Q296" s="158">
        <f t="shared" si="206"/>
        <v>70000</v>
      </c>
      <c r="R296" s="158">
        <f t="shared" si="206"/>
        <v>40000</v>
      </c>
      <c r="S296" s="158">
        <f t="shared" si="206"/>
        <v>80000</v>
      </c>
      <c r="T296" s="158">
        <f t="shared" si="206"/>
        <v>45000</v>
      </c>
      <c r="U296" s="158">
        <f t="shared" si="206"/>
        <v>0</v>
      </c>
      <c r="V296" s="158">
        <f t="shared" si="206"/>
        <v>114.28571428571428</v>
      </c>
      <c r="W296" s="158">
        <f t="shared" si="206"/>
        <v>100000</v>
      </c>
      <c r="X296" s="158">
        <f t="shared" si="206"/>
        <v>150000</v>
      </c>
      <c r="Y296" s="158">
        <f t="shared" si="206"/>
        <v>174000</v>
      </c>
      <c r="Z296" s="158">
        <f t="shared" si="206"/>
        <v>207000</v>
      </c>
      <c r="AA296" s="158">
        <f t="shared" si="206"/>
        <v>213000</v>
      </c>
      <c r="AB296" s="158">
        <f t="shared" si="206"/>
        <v>135700</v>
      </c>
      <c r="AC296" s="158">
        <f t="shared" si="206"/>
        <v>213000</v>
      </c>
      <c r="AD296" s="158">
        <f t="shared" si="206"/>
        <v>213000</v>
      </c>
      <c r="AE296" s="158">
        <f t="shared" si="206"/>
        <v>0</v>
      </c>
      <c r="AF296" s="158">
        <f t="shared" ref="AF296:AM300" si="207">SUM(AF297)</f>
        <v>0</v>
      </c>
      <c r="AG296" s="158">
        <f t="shared" si="207"/>
        <v>213000</v>
      </c>
      <c r="AH296" s="158">
        <f t="shared" si="207"/>
        <v>142500</v>
      </c>
      <c r="AI296" s="158">
        <f t="shared" si="207"/>
        <v>213000</v>
      </c>
      <c r="AJ296" s="158">
        <f t="shared" si="207"/>
        <v>121000</v>
      </c>
      <c r="AK296" s="158">
        <f t="shared" si="207"/>
        <v>253000</v>
      </c>
      <c r="AL296" s="158">
        <f t="shared" si="207"/>
        <v>250000</v>
      </c>
      <c r="AM296" s="232">
        <f t="shared" si="207"/>
        <v>250000</v>
      </c>
    </row>
    <row r="297" spans="1:39">
      <c r="A297" s="149" t="s">
        <v>221</v>
      </c>
      <c r="B297" s="150"/>
      <c r="C297" s="150"/>
      <c r="D297" s="150"/>
      <c r="E297" s="150"/>
      <c r="F297" s="150"/>
      <c r="G297" s="150"/>
      <c r="H297" s="150"/>
      <c r="I297" s="162" t="s">
        <v>219</v>
      </c>
      <c r="J297" s="163" t="s">
        <v>253</v>
      </c>
      <c r="K297" s="164">
        <f t="shared" si="206"/>
        <v>398010</v>
      </c>
      <c r="L297" s="164">
        <f t="shared" si="206"/>
        <v>170000</v>
      </c>
      <c r="M297" s="164">
        <f t="shared" si="206"/>
        <v>170000</v>
      </c>
      <c r="N297" s="153">
        <f t="shared" si="206"/>
        <v>36000</v>
      </c>
      <c r="O297" s="153">
        <f t="shared" si="206"/>
        <v>36000</v>
      </c>
      <c r="P297" s="153">
        <f t="shared" si="206"/>
        <v>70000</v>
      </c>
      <c r="Q297" s="153">
        <f t="shared" si="206"/>
        <v>70000</v>
      </c>
      <c r="R297" s="153">
        <f t="shared" si="206"/>
        <v>40000</v>
      </c>
      <c r="S297" s="153">
        <f t="shared" si="206"/>
        <v>80000</v>
      </c>
      <c r="T297" s="153">
        <f t="shared" si="206"/>
        <v>45000</v>
      </c>
      <c r="U297" s="153">
        <f t="shared" si="206"/>
        <v>0</v>
      </c>
      <c r="V297" s="153">
        <f t="shared" si="206"/>
        <v>114.28571428571428</v>
      </c>
      <c r="W297" s="153">
        <f t="shared" si="206"/>
        <v>100000</v>
      </c>
      <c r="X297" s="153">
        <f t="shared" si="206"/>
        <v>150000</v>
      </c>
      <c r="Y297" s="153">
        <f t="shared" si="206"/>
        <v>174000</v>
      </c>
      <c r="Z297" s="153">
        <f t="shared" si="206"/>
        <v>207000</v>
      </c>
      <c r="AA297" s="153">
        <f t="shared" si="206"/>
        <v>213000</v>
      </c>
      <c r="AB297" s="153">
        <f t="shared" si="206"/>
        <v>135700</v>
      </c>
      <c r="AC297" s="153">
        <f t="shared" si="206"/>
        <v>213000</v>
      </c>
      <c r="AD297" s="153">
        <f t="shared" si="206"/>
        <v>213000</v>
      </c>
      <c r="AE297" s="153">
        <f t="shared" si="206"/>
        <v>0</v>
      </c>
      <c r="AF297" s="153">
        <f t="shared" si="207"/>
        <v>0</v>
      </c>
      <c r="AG297" s="153">
        <f t="shared" si="207"/>
        <v>213000</v>
      </c>
      <c r="AH297" s="153">
        <f t="shared" si="207"/>
        <v>142500</v>
      </c>
      <c r="AI297" s="153">
        <f t="shared" si="207"/>
        <v>213000</v>
      </c>
      <c r="AJ297" s="153">
        <f t="shared" si="207"/>
        <v>121000</v>
      </c>
      <c r="AK297" s="153">
        <f t="shared" si="207"/>
        <v>253000</v>
      </c>
      <c r="AL297" s="153">
        <f t="shared" si="207"/>
        <v>250000</v>
      </c>
      <c r="AM297" s="231">
        <f t="shared" si="207"/>
        <v>250000</v>
      </c>
    </row>
    <row r="298" spans="1:39">
      <c r="A298" s="149"/>
      <c r="B298" s="150"/>
      <c r="C298" s="150"/>
      <c r="D298" s="150"/>
      <c r="E298" s="150"/>
      <c r="F298" s="150"/>
      <c r="G298" s="150"/>
      <c r="H298" s="150"/>
      <c r="I298" s="156" t="s">
        <v>220</v>
      </c>
      <c r="J298" s="157"/>
      <c r="K298" s="158">
        <f t="shared" si="206"/>
        <v>398010</v>
      </c>
      <c r="L298" s="158">
        <f t="shared" si="206"/>
        <v>170000</v>
      </c>
      <c r="M298" s="158">
        <f t="shared" si="206"/>
        <v>170000</v>
      </c>
      <c r="N298" s="158">
        <f t="shared" si="206"/>
        <v>36000</v>
      </c>
      <c r="O298" s="158">
        <f t="shared" si="206"/>
        <v>36000</v>
      </c>
      <c r="P298" s="158">
        <f t="shared" si="206"/>
        <v>70000</v>
      </c>
      <c r="Q298" s="158">
        <f t="shared" si="206"/>
        <v>70000</v>
      </c>
      <c r="R298" s="158">
        <f t="shared" si="206"/>
        <v>40000</v>
      </c>
      <c r="S298" s="158">
        <f t="shared" si="206"/>
        <v>80000</v>
      </c>
      <c r="T298" s="158">
        <f t="shared" si="206"/>
        <v>45000</v>
      </c>
      <c r="U298" s="158">
        <f t="shared" si="206"/>
        <v>0</v>
      </c>
      <c r="V298" s="158">
        <f t="shared" si="206"/>
        <v>114.28571428571428</v>
      </c>
      <c r="W298" s="158">
        <f t="shared" si="206"/>
        <v>100000</v>
      </c>
      <c r="X298" s="158">
        <f t="shared" si="206"/>
        <v>150000</v>
      </c>
      <c r="Y298" s="158">
        <f t="shared" si="206"/>
        <v>174000</v>
      </c>
      <c r="Z298" s="158">
        <f t="shared" si="206"/>
        <v>207000</v>
      </c>
      <c r="AA298" s="158">
        <f t="shared" si="206"/>
        <v>213000</v>
      </c>
      <c r="AB298" s="158">
        <f t="shared" si="206"/>
        <v>135700</v>
      </c>
      <c r="AC298" s="158">
        <f t="shared" si="206"/>
        <v>213000</v>
      </c>
      <c r="AD298" s="158">
        <f t="shared" si="206"/>
        <v>213000</v>
      </c>
      <c r="AE298" s="158">
        <f t="shared" si="206"/>
        <v>0</v>
      </c>
      <c r="AF298" s="158">
        <f t="shared" si="207"/>
        <v>0</v>
      </c>
      <c r="AG298" s="158">
        <f t="shared" si="207"/>
        <v>213000</v>
      </c>
      <c r="AH298" s="158">
        <f t="shared" si="207"/>
        <v>142500</v>
      </c>
      <c r="AI298" s="158">
        <f>SUM(AI299)</f>
        <v>213000</v>
      </c>
      <c r="AJ298" s="158">
        <f>SUM(AJ299)</f>
        <v>121000</v>
      </c>
      <c r="AK298" s="158">
        <f t="shared" si="207"/>
        <v>253000</v>
      </c>
      <c r="AL298" s="158">
        <f t="shared" si="207"/>
        <v>250000</v>
      </c>
      <c r="AM298" s="232">
        <f t="shared" si="207"/>
        <v>250000</v>
      </c>
    </row>
    <row r="299" spans="1:39">
      <c r="A299" s="132"/>
      <c r="B299" s="133"/>
      <c r="C299" s="133"/>
      <c r="D299" s="133"/>
      <c r="E299" s="133"/>
      <c r="F299" s="133"/>
      <c r="G299" s="133"/>
      <c r="H299" s="133"/>
      <c r="I299" s="134">
        <v>3</v>
      </c>
      <c r="J299" s="92" t="s">
        <v>9</v>
      </c>
      <c r="K299" s="75">
        <f t="shared" si="206"/>
        <v>398010</v>
      </c>
      <c r="L299" s="75">
        <f t="shared" si="206"/>
        <v>170000</v>
      </c>
      <c r="M299" s="75">
        <f t="shared" si="206"/>
        <v>170000</v>
      </c>
      <c r="N299" s="75">
        <f t="shared" si="206"/>
        <v>36000</v>
      </c>
      <c r="O299" s="75">
        <f t="shared" si="206"/>
        <v>36000</v>
      </c>
      <c r="P299" s="75">
        <f t="shared" si="206"/>
        <v>70000</v>
      </c>
      <c r="Q299" s="75">
        <f t="shared" si="206"/>
        <v>70000</v>
      </c>
      <c r="R299" s="75">
        <f t="shared" si="206"/>
        <v>40000</v>
      </c>
      <c r="S299" s="75">
        <f t="shared" si="206"/>
        <v>80000</v>
      </c>
      <c r="T299" s="75">
        <f t="shared" si="206"/>
        <v>45000</v>
      </c>
      <c r="U299" s="75">
        <f t="shared" si="206"/>
        <v>0</v>
      </c>
      <c r="V299" s="75">
        <f t="shared" si="206"/>
        <v>114.28571428571428</v>
      </c>
      <c r="W299" s="75">
        <f t="shared" si="206"/>
        <v>100000</v>
      </c>
      <c r="X299" s="75">
        <f t="shared" si="206"/>
        <v>150000</v>
      </c>
      <c r="Y299" s="75">
        <f t="shared" si="206"/>
        <v>174000</v>
      </c>
      <c r="Z299" s="75">
        <f t="shared" si="206"/>
        <v>207000</v>
      </c>
      <c r="AA299" s="75">
        <f t="shared" si="206"/>
        <v>213000</v>
      </c>
      <c r="AB299" s="75">
        <f t="shared" si="206"/>
        <v>135700</v>
      </c>
      <c r="AC299" s="75">
        <f t="shared" si="206"/>
        <v>213000</v>
      </c>
      <c r="AD299" s="75">
        <f t="shared" si="206"/>
        <v>213000</v>
      </c>
      <c r="AE299" s="75">
        <f t="shared" si="206"/>
        <v>0</v>
      </c>
      <c r="AF299" s="75">
        <f t="shared" si="207"/>
        <v>0</v>
      </c>
      <c r="AG299" s="75">
        <f t="shared" si="207"/>
        <v>213000</v>
      </c>
      <c r="AH299" s="75">
        <f t="shared" si="207"/>
        <v>142500</v>
      </c>
      <c r="AI299" s="75">
        <f t="shared" si="207"/>
        <v>213000</v>
      </c>
      <c r="AJ299" s="75">
        <f t="shared" si="207"/>
        <v>121000</v>
      </c>
      <c r="AK299" s="75">
        <f t="shared" si="207"/>
        <v>253000</v>
      </c>
      <c r="AL299" s="75">
        <f t="shared" si="207"/>
        <v>250000</v>
      </c>
      <c r="AM299" s="234">
        <f t="shared" si="207"/>
        <v>250000</v>
      </c>
    </row>
    <row r="300" spans="1:39">
      <c r="A300" s="135"/>
      <c r="B300" s="133"/>
      <c r="C300" s="133"/>
      <c r="D300" s="133"/>
      <c r="E300" s="133"/>
      <c r="F300" s="133"/>
      <c r="G300" s="133"/>
      <c r="H300" s="133"/>
      <c r="I300" s="134">
        <v>38</v>
      </c>
      <c r="J300" s="92" t="s">
        <v>20</v>
      </c>
      <c r="K300" s="75">
        <f t="shared" ref="K300:V300" si="208">SUM(K302)</f>
        <v>398010</v>
      </c>
      <c r="L300" s="75">
        <f t="shared" si="208"/>
        <v>170000</v>
      </c>
      <c r="M300" s="75">
        <f t="shared" si="208"/>
        <v>170000</v>
      </c>
      <c r="N300" s="75">
        <f t="shared" si="208"/>
        <v>36000</v>
      </c>
      <c r="O300" s="75">
        <f>SUM(O302)</f>
        <v>36000</v>
      </c>
      <c r="P300" s="75">
        <f t="shared" si="208"/>
        <v>70000</v>
      </c>
      <c r="Q300" s="75">
        <f>SUM(Q302)</f>
        <v>70000</v>
      </c>
      <c r="R300" s="75">
        <f t="shared" si="208"/>
        <v>40000</v>
      </c>
      <c r="S300" s="75">
        <f t="shared" si="208"/>
        <v>80000</v>
      </c>
      <c r="T300" s="75">
        <f t="shared" si="208"/>
        <v>45000</v>
      </c>
      <c r="U300" s="75">
        <f t="shared" si="208"/>
        <v>0</v>
      </c>
      <c r="V300" s="75">
        <f t="shared" si="208"/>
        <v>114.28571428571428</v>
      </c>
      <c r="W300" s="75">
        <f>SUM(W301)</f>
        <v>100000</v>
      </c>
      <c r="X300" s="75">
        <f t="shared" si="206"/>
        <v>150000</v>
      </c>
      <c r="Y300" s="75">
        <f t="shared" si="206"/>
        <v>174000</v>
      </c>
      <c r="Z300" s="75">
        <f t="shared" si="206"/>
        <v>207000</v>
      </c>
      <c r="AA300" s="75">
        <f t="shared" si="206"/>
        <v>213000</v>
      </c>
      <c r="AB300" s="75">
        <f t="shared" si="206"/>
        <v>135700</v>
      </c>
      <c r="AC300" s="75">
        <f t="shared" si="206"/>
        <v>213000</v>
      </c>
      <c r="AD300" s="75">
        <f t="shared" si="206"/>
        <v>213000</v>
      </c>
      <c r="AE300" s="75">
        <f t="shared" si="206"/>
        <v>0</v>
      </c>
      <c r="AF300" s="75">
        <f t="shared" si="207"/>
        <v>0</v>
      </c>
      <c r="AG300" s="75">
        <f t="shared" si="207"/>
        <v>213000</v>
      </c>
      <c r="AH300" s="75">
        <f t="shared" si="207"/>
        <v>142500</v>
      </c>
      <c r="AI300" s="75">
        <f t="shared" si="207"/>
        <v>213000</v>
      </c>
      <c r="AJ300" s="75">
        <f t="shared" si="207"/>
        <v>121000</v>
      </c>
      <c r="AK300" s="75">
        <f t="shared" si="207"/>
        <v>253000</v>
      </c>
      <c r="AL300" s="71">
        <v>250000</v>
      </c>
      <c r="AM300" s="262">
        <v>250000</v>
      </c>
    </row>
    <row r="301" spans="1:39">
      <c r="A301" s="81"/>
      <c r="B301" s="127" t="s">
        <v>85</v>
      </c>
      <c r="C301" s="78"/>
      <c r="D301" s="78"/>
      <c r="E301" s="78"/>
      <c r="F301" s="78"/>
      <c r="G301" s="78"/>
      <c r="H301" s="78"/>
      <c r="I301" s="73">
        <v>381</v>
      </c>
      <c r="J301" s="74" t="s">
        <v>137</v>
      </c>
      <c r="K301" s="59">
        <f t="shared" ref="K301:V301" si="209">SUM(K302)</f>
        <v>398010</v>
      </c>
      <c r="L301" s="59">
        <f t="shared" si="209"/>
        <v>170000</v>
      </c>
      <c r="M301" s="59">
        <f t="shared" si="209"/>
        <v>170000</v>
      </c>
      <c r="N301" s="59">
        <f t="shared" si="209"/>
        <v>36000</v>
      </c>
      <c r="O301" s="59">
        <f t="shared" si="209"/>
        <v>36000</v>
      </c>
      <c r="P301" s="59">
        <f t="shared" si="209"/>
        <v>70000</v>
      </c>
      <c r="Q301" s="59">
        <f t="shared" si="209"/>
        <v>70000</v>
      </c>
      <c r="R301" s="59">
        <f t="shared" si="209"/>
        <v>40000</v>
      </c>
      <c r="S301" s="59">
        <f t="shared" si="209"/>
        <v>80000</v>
      </c>
      <c r="T301" s="59">
        <f t="shared" si="209"/>
        <v>45000</v>
      </c>
      <c r="U301" s="59">
        <f t="shared" si="209"/>
        <v>0</v>
      </c>
      <c r="V301" s="59">
        <f t="shared" si="209"/>
        <v>114.28571428571428</v>
      </c>
      <c r="W301" s="59">
        <f>SUM(W302:W302)</f>
        <v>100000</v>
      </c>
      <c r="X301" s="59">
        <f>SUM(X302:X305)</f>
        <v>150000</v>
      </c>
      <c r="Y301" s="59">
        <f t="shared" ref="Y301:Z301" si="210">SUM(Y302:Y305)</f>
        <v>174000</v>
      </c>
      <c r="Z301" s="59">
        <f t="shared" si="210"/>
        <v>207000</v>
      </c>
      <c r="AA301" s="59">
        <f>SUM(AA302:AA305)</f>
        <v>213000</v>
      </c>
      <c r="AB301" s="59">
        <f t="shared" ref="AB301" si="211">SUM(AB302:AB305)</f>
        <v>135700</v>
      </c>
      <c r="AC301" s="59">
        <f>SUM(AC302:AC305)</f>
        <v>213000</v>
      </c>
      <c r="AD301" s="59">
        <f>SUM(AD302:AD305)</f>
        <v>213000</v>
      </c>
      <c r="AE301" s="59">
        <f t="shared" ref="AE301:AK301" si="212">SUM(AE302:AE305)</f>
        <v>0</v>
      </c>
      <c r="AF301" s="59">
        <f t="shared" si="212"/>
        <v>0</v>
      </c>
      <c r="AG301" s="59">
        <f t="shared" si="212"/>
        <v>213000</v>
      </c>
      <c r="AH301" s="59">
        <f t="shared" si="212"/>
        <v>142500</v>
      </c>
      <c r="AI301" s="59">
        <f t="shared" si="212"/>
        <v>213000</v>
      </c>
      <c r="AJ301" s="59">
        <f t="shared" si="212"/>
        <v>121000</v>
      </c>
      <c r="AK301" s="59">
        <f t="shared" si="212"/>
        <v>253000</v>
      </c>
      <c r="AL301" s="71"/>
      <c r="AM301" s="262"/>
    </row>
    <row r="302" spans="1:39" hidden="1">
      <c r="A302" s="81"/>
      <c r="B302" s="127"/>
      <c r="C302" s="78"/>
      <c r="D302" s="78"/>
      <c r="E302" s="78"/>
      <c r="F302" s="78"/>
      <c r="G302" s="78"/>
      <c r="H302" s="127"/>
      <c r="I302" s="73">
        <v>38112</v>
      </c>
      <c r="J302" s="74" t="s">
        <v>362</v>
      </c>
      <c r="K302" s="59">
        <v>398010</v>
      </c>
      <c r="L302" s="59">
        <v>170000</v>
      </c>
      <c r="M302" s="59">
        <v>170000</v>
      </c>
      <c r="N302" s="59">
        <v>36000</v>
      </c>
      <c r="O302" s="59">
        <v>36000</v>
      </c>
      <c r="P302" s="59">
        <v>70000</v>
      </c>
      <c r="Q302" s="59">
        <v>70000</v>
      </c>
      <c r="R302" s="59">
        <v>40000</v>
      </c>
      <c r="S302" s="59">
        <v>80000</v>
      </c>
      <c r="T302" s="59">
        <v>45000</v>
      </c>
      <c r="U302" s="59"/>
      <c r="V302" s="72">
        <f t="shared" si="184"/>
        <v>114.28571428571428</v>
      </c>
      <c r="W302" s="58">
        <v>100000</v>
      </c>
      <c r="X302" s="71">
        <v>150000</v>
      </c>
      <c r="Y302" s="71">
        <v>165000</v>
      </c>
      <c r="Z302" s="71">
        <v>180000</v>
      </c>
      <c r="AA302" s="71">
        <v>180000</v>
      </c>
      <c r="AB302" s="71">
        <v>117200</v>
      </c>
      <c r="AC302" s="71">
        <v>180000</v>
      </c>
      <c r="AD302" s="71">
        <v>180000</v>
      </c>
      <c r="AE302" s="71"/>
      <c r="AF302" s="71"/>
      <c r="AG302" s="84">
        <f>SUM(AD302+AE302-AF302)</f>
        <v>180000</v>
      </c>
      <c r="AH302" s="71">
        <v>125000</v>
      </c>
      <c r="AI302" s="71">
        <v>180000</v>
      </c>
      <c r="AJ302" s="22">
        <v>93000</v>
      </c>
      <c r="AK302" s="71">
        <v>220000</v>
      </c>
      <c r="AL302" s="71"/>
      <c r="AM302" s="262"/>
    </row>
    <row r="303" spans="1:39" hidden="1">
      <c r="A303" s="81"/>
      <c r="B303" s="127"/>
      <c r="C303" s="78"/>
      <c r="D303" s="78"/>
      <c r="E303" s="78"/>
      <c r="F303" s="78"/>
      <c r="G303" s="78"/>
      <c r="H303" s="127"/>
      <c r="I303" s="73">
        <v>38112</v>
      </c>
      <c r="J303" s="74" t="s">
        <v>339</v>
      </c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72"/>
      <c r="W303" s="58"/>
      <c r="X303" s="71"/>
      <c r="Y303" s="71">
        <v>3000</v>
      </c>
      <c r="Z303" s="71">
        <v>18000</v>
      </c>
      <c r="AA303" s="71">
        <v>18000</v>
      </c>
      <c r="AB303" s="71">
        <v>13500</v>
      </c>
      <c r="AC303" s="71">
        <v>18000</v>
      </c>
      <c r="AD303" s="71">
        <v>18000</v>
      </c>
      <c r="AE303" s="71"/>
      <c r="AF303" s="71"/>
      <c r="AG303" s="84">
        <f t="shared" ref="AG303:AG305" si="213">SUM(AD303+AE303-AF303)</f>
        <v>18000</v>
      </c>
      <c r="AH303" s="71">
        <v>7000</v>
      </c>
      <c r="AI303" s="71">
        <v>18000</v>
      </c>
      <c r="AJ303" s="22">
        <v>18000</v>
      </c>
      <c r="AK303" s="71">
        <v>18000</v>
      </c>
      <c r="AL303" s="71"/>
      <c r="AM303" s="262"/>
    </row>
    <row r="304" spans="1:39" hidden="1">
      <c r="A304" s="81"/>
      <c r="B304" s="127"/>
      <c r="C304" s="78"/>
      <c r="D304" s="78"/>
      <c r="E304" s="78"/>
      <c r="F304" s="78"/>
      <c r="G304" s="78"/>
      <c r="H304" s="127"/>
      <c r="I304" s="73">
        <v>38112</v>
      </c>
      <c r="J304" s="74" t="s">
        <v>366</v>
      </c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72"/>
      <c r="W304" s="58"/>
      <c r="X304" s="71"/>
      <c r="Y304" s="71"/>
      <c r="Z304" s="71"/>
      <c r="AA304" s="71">
        <v>6000</v>
      </c>
      <c r="AB304" s="71"/>
      <c r="AC304" s="71">
        <v>6000</v>
      </c>
      <c r="AD304" s="71">
        <v>6000</v>
      </c>
      <c r="AE304" s="71"/>
      <c r="AF304" s="71"/>
      <c r="AG304" s="84">
        <f t="shared" si="213"/>
        <v>6000</v>
      </c>
      <c r="AH304" s="71">
        <v>4500</v>
      </c>
      <c r="AI304" s="71">
        <v>6000</v>
      </c>
      <c r="AJ304" s="22">
        <v>6000</v>
      </c>
      <c r="AK304" s="71">
        <v>6000</v>
      </c>
      <c r="AL304" s="71"/>
      <c r="AM304" s="262"/>
    </row>
    <row r="305" spans="1:39" hidden="1">
      <c r="A305" s="81"/>
      <c r="B305" s="127"/>
      <c r="C305" s="78"/>
      <c r="D305" s="78"/>
      <c r="E305" s="78"/>
      <c r="F305" s="78"/>
      <c r="G305" s="78"/>
      <c r="H305" s="127"/>
      <c r="I305" s="73">
        <v>38112</v>
      </c>
      <c r="J305" s="74" t="s">
        <v>340</v>
      </c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72"/>
      <c r="W305" s="58"/>
      <c r="X305" s="71"/>
      <c r="Y305" s="71">
        <v>6000</v>
      </c>
      <c r="Z305" s="71">
        <v>9000</v>
      </c>
      <c r="AA305" s="71">
        <v>9000</v>
      </c>
      <c r="AB305" s="71">
        <v>5000</v>
      </c>
      <c r="AC305" s="71">
        <v>9000</v>
      </c>
      <c r="AD305" s="71">
        <v>9000</v>
      </c>
      <c r="AE305" s="71"/>
      <c r="AF305" s="71"/>
      <c r="AG305" s="84">
        <f t="shared" si="213"/>
        <v>9000</v>
      </c>
      <c r="AH305" s="71">
        <v>6000</v>
      </c>
      <c r="AI305" s="71">
        <v>9000</v>
      </c>
      <c r="AJ305" s="22">
        <v>4000</v>
      </c>
      <c r="AK305" s="71">
        <v>9000</v>
      </c>
      <c r="AL305" s="71"/>
      <c r="AM305" s="262"/>
    </row>
    <row r="306" spans="1:39" s="244" customFormat="1">
      <c r="A306" s="159" t="s">
        <v>310</v>
      </c>
      <c r="B306" s="194"/>
      <c r="C306" s="194"/>
      <c r="D306" s="194"/>
      <c r="E306" s="194"/>
      <c r="F306" s="194"/>
      <c r="G306" s="194"/>
      <c r="H306" s="194"/>
      <c r="I306" s="156" t="s">
        <v>320</v>
      </c>
      <c r="J306" s="157" t="s">
        <v>464</v>
      </c>
      <c r="K306" s="158">
        <f t="shared" ref="K306:AK310" si="214">SUM(K307)</f>
        <v>0</v>
      </c>
      <c r="L306" s="158">
        <f t="shared" si="214"/>
        <v>105000</v>
      </c>
      <c r="M306" s="158">
        <f t="shared" si="214"/>
        <v>105000</v>
      </c>
      <c r="N306" s="158">
        <f t="shared" si="214"/>
        <v>8000</v>
      </c>
      <c r="O306" s="158">
        <f t="shared" si="214"/>
        <v>8000</v>
      </c>
      <c r="P306" s="158">
        <f t="shared" si="214"/>
        <v>10000</v>
      </c>
      <c r="Q306" s="158">
        <f t="shared" si="214"/>
        <v>10000</v>
      </c>
      <c r="R306" s="158">
        <f t="shared" si="214"/>
        <v>1000</v>
      </c>
      <c r="S306" s="158">
        <f t="shared" si="214"/>
        <v>10000</v>
      </c>
      <c r="T306" s="158">
        <f t="shared" si="214"/>
        <v>3000</v>
      </c>
      <c r="U306" s="158">
        <f t="shared" si="214"/>
        <v>0</v>
      </c>
      <c r="V306" s="158">
        <f t="shared" si="214"/>
        <v>100</v>
      </c>
      <c r="W306" s="158">
        <f t="shared" si="214"/>
        <v>10000</v>
      </c>
      <c r="X306" s="158">
        <f t="shared" si="214"/>
        <v>40000</v>
      </c>
      <c r="Y306" s="158">
        <f t="shared" si="214"/>
        <v>30000</v>
      </c>
      <c r="Z306" s="158">
        <f t="shared" si="214"/>
        <v>30000</v>
      </c>
      <c r="AA306" s="158">
        <f t="shared" si="214"/>
        <v>35000</v>
      </c>
      <c r="AB306" s="158">
        <f t="shared" si="214"/>
        <v>18000</v>
      </c>
      <c r="AC306" s="158">
        <f t="shared" si="214"/>
        <v>315000</v>
      </c>
      <c r="AD306" s="158">
        <f t="shared" si="214"/>
        <v>290000</v>
      </c>
      <c r="AE306" s="158">
        <f t="shared" si="214"/>
        <v>0</v>
      </c>
      <c r="AF306" s="158">
        <f t="shared" si="214"/>
        <v>0</v>
      </c>
      <c r="AG306" s="158">
        <f t="shared" si="214"/>
        <v>290000</v>
      </c>
      <c r="AH306" s="158">
        <f t="shared" si="214"/>
        <v>133000</v>
      </c>
      <c r="AI306" s="158">
        <f t="shared" si="214"/>
        <v>555000</v>
      </c>
      <c r="AJ306" s="158">
        <f t="shared" si="214"/>
        <v>0</v>
      </c>
      <c r="AK306" s="158">
        <f t="shared" si="214"/>
        <v>555000</v>
      </c>
      <c r="AL306" s="158">
        <f t="shared" ref="AL306:AM309" si="215">SUM(AL307)</f>
        <v>555000</v>
      </c>
      <c r="AM306" s="232">
        <f t="shared" si="215"/>
        <v>555000</v>
      </c>
    </row>
    <row r="307" spans="1:39" s="244" customFormat="1">
      <c r="A307" s="154" t="s">
        <v>311</v>
      </c>
      <c r="B307" s="161"/>
      <c r="C307" s="150"/>
      <c r="D307" s="150"/>
      <c r="E307" s="150"/>
      <c r="F307" s="150"/>
      <c r="G307" s="150"/>
      <c r="H307" s="150"/>
      <c r="I307" s="162" t="s">
        <v>29</v>
      </c>
      <c r="J307" s="163" t="s">
        <v>464</v>
      </c>
      <c r="K307" s="164">
        <f>SUM(K308)</f>
        <v>0</v>
      </c>
      <c r="L307" s="164">
        <f t="shared" si="214"/>
        <v>105000</v>
      </c>
      <c r="M307" s="164">
        <f t="shared" si="214"/>
        <v>105000</v>
      </c>
      <c r="N307" s="164">
        <f t="shared" si="214"/>
        <v>8000</v>
      </c>
      <c r="O307" s="164">
        <f t="shared" si="214"/>
        <v>8000</v>
      </c>
      <c r="P307" s="164">
        <f t="shared" si="214"/>
        <v>10000</v>
      </c>
      <c r="Q307" s="164">
        <f t="shared" si="214"/>
        <v>10000</v>
      </c>
      <c r="R307" s="164">
        <f t="shared" si="214"/>
        <v>1000</v>
      </c>
      <c r="S307" s="164">
        <f t="shared" si="214"/>
        <v>10000</v>
      </c>
      <c r="T307" s="164">
        <f t="shared" si="214"/>
        <v>3000</v>
      </c>
      <c r="U307" s="164">
        <f t="shared" si="214"/>
        <v>0</v>
      </c>
      <c r="V307" s="164">
        <f t="shared" si="214"/>
        <v>100</v>
      </c>
      <c r="W307" s="164">
        <f t="shared" si="214"/>
        <v>10000</v>
      </c>
      <c r="X307" s="164">
        <f t="shared" si="214"/>
        <v>40000</v>
      </c>
      <c r="Y307" s="164">
        <f t="shared" si="214"/>
        <v>30000</v>
      </c>
      <c r="Z307" s="164">
        <f t="shared" si="214"/>
        <v>30000</v>
      </c>
      <c r="AA307" s="164">
        <f t="shared" si="214"/>
        <v>35000</v>
      </c>
      <c r="AB307" s="164">
        <f t="shared" si="214"/>
        <v>18000</v>
      </c>
      <c r="AC307" s="164">
        <f t="shared" si="214"/>
        <v>315000</v>
      </c>
      <c r="AD307" s="164">
        <f t="shared" si="214"/>
        <v>290000</v>
      </c>
      <c r="AE307" s="164">
        <f t="shared" si="214"/>
        <v>0</v>
      </c>
      <c r="AF307" s="164">
        <f t="shared" si="214"/>
        <v>0</v>
      </c>
      <c r="AG307" s="164">
        <f t="shared" si="214"/>
        <v>290000</v>
      </c>
      <c r="AH307" s="164">
        <f t="shared" si="214"/>
        <v>133000</v>
      </c>
      <c r="AI307" s="164">
        <f t="shared" si="214"/>
        <v>555000</v>
      </c>
      <c r="AJ307" s="164">
        <f t="shared" si="214"/>
        <v>0</v>
      </c>
      <c r="AK307" s="164">
        <f t="shared" si="214"/>
        <v>555000</v>
      </c>
      <c r="AL307" s="164">
        <f t="shared" si="215"/>
        <v>555000</v>
      </c>
      <c r="AM307" s="233">
        <f t="shared" si="215"/>
        <v>555000</v>
      </c>
    </row>
    <row r="308" spans="1:39" s="244" customFormat="1">
      <c r="A308" s="154"/>
      <c r="B308" s="161"/>
      <c r="C308" s="150"/>
      <c r="D308" s="150"/>
      <c r="E308" s="150"/>
      <c r="F308" s="150"/>
      <c r="G308" s="150"/>
      <c r="H308" s="150"/>
      <c r="I308" s="162" t="s">
        <v>465</v>
      </c>
      <c r="J308" s="163"/>
      <c r="K308" s="164">
        <f>SUM(K309)</f>
        <v>0</v>
      </c>
      <c r="L308" s="164">
        <f t="shared" si="214"/>
        <v>105000</v>
      </c>
      <c r="M308" s="164">
        <f t="shared" si="214"/>
        <v>105000</v>
      </c>
      <c r="N308" s="164">
        <f t="shared" si="214"/>
        <v>8000</v>
      </c>
      <c r="O308" s="164">
        <f t="shared" si="214"/>
        <v>8000</v>
      </c>
      <c r="P308" s="164">
        <f t="shared" si="214"/>
        <v>10000</v>
      </c>
      <c r="Q308" s="164">
        <f t="shared" si="214"/>
        <v>10000</v>
      </c>
      <c r="R308" s="164">
        <f t="shared" si="214"/>
        <v>1000</v>
      </c>
      <c r="S308" s="164">
        <f t="shared" si="214"/>
        <v>10000</v>
      </c>
      <c r="T308" s="164">
        <f t="shared" si="214"/>
        <v>3000</v>
      </c>
      <c r="U308" s="164">
        <f t="shared" si="214"/>
        <v>0</v>
      </c>
      <c r="V308" s="164">
        <f t="shared" si="214"/>
        <v>100</v>
      </c>
      <c r="W308" s="164">
        <f t="shared" si="214"/>
        <v>10000</v>
      </c>
      <c r="X308" s="164">
        <f t="shared" si="214"/>
        <v>40000</v>
      </c>
      <c r="Y308" s="164">
        <f t="shared" si="214"/>
        <v>30000</v>
      </c>
      <c r="Z308" s="164">
        <f t="shared" si="214"/>
        <v>30000</v>
      </c>
      <c r="AA308" s="164">
        <f t="shared" si="214"/>
        <v>35000</v>
      </c>
      <c r="AB308" s="164">
        <f t="shared" si="214"/>
        <v>18000</v>
      </c>
      <c r="AC308" s="164">
        <f t="shared" si="214"/>
        <v>315000</v>
      </c>
      <c r="AD308" s="164">
        <f t="shared" si="214"/>
        <v>290000</v>
      </c>
      <c r="AE308" s="164">
        <f t="shared" si="214"/>
        <v>0</v>
      </c>
      <c r="AF308" s="164">
        <f t="shared" si="214"/>
        <v>0</v>
      </c>
      <c r="AG308" s="164">
        <f t="shared" si="214"/>
        <v>290000</v>
      </c>
      <c r="AH308" s="164">
        <f t="shared" si="214"/>
        <v>133000</v>
      </c>
      <c r="AI308" s="164">
        <f t="shared" si="214"/>
        <v>555000</v>
      </c>
      <c r="AJ308" s="164">
        <f t="shared" si="214"/>
        <v>0</v>
      </c>
      <c r="AK308" s="164">
        <f t="shared" si="214"/>
        <v>555000</v>
      </c>
      <c r="AL308" s="164">
        <f t="shared" si="215"/>
        <v>555000</v>
      </c>
      <c r="AM308" s="233">
        <f t="shared" si="215"/>
        <v>555000</v>
      </c>
    </row>
    <row r="309" spans="1:39" s="62" customFormat="1">
      <c r="A309" s="147"/>
      <c r="B309" s="144"/>
      <c r="C309" s="143"/>
      <c r="D309" s="143"/>
      <c r="E309" s="143"/>
      <c r="F309" s="143"/>
      <c r="G309" s="143"/>
      <c r="H309" s="143"/>
      <c r="I309" s="145">
        <v>3</v>
      </c>
      <c r="J309" s="146" t="s">
        <v>9</v>
      </c>
      <c r="K309" s="72">
        <f t="shared" ref="K309:AE311" si="216">SUM(K310)</f>
        <v>0</v>
      </c>
      <c r="L309" s="72">
        <f t="shared" si="216"/>
        <v>105000</v>
      </c>
      <c r="M309" s="72">
        <f t="shared" si="216"/>
        <v>105000</v>
      </c>
      <c r="N309" s="72">
        <f t="shared" si="216"/>
        <v>8000</v>
      </c>
      <c r="O309" s="72">
        <f t="shared" si="216"/>
        <v>8000</v>
      </c>
      <c r="P309" s="72">
        <f t="shared" si="216"/>
        <v>10000</v>
      </c>
      <c r="Q309" s="72">
        <f t="shared" si="216"/>
        <v>10000</v>
      </c>
      <c r="R309" s="72">
        <f t="shared" si="216"/>
        <v>1000</v>
      </c>
      <c r="S309" s="72">
        <f t="shared" si="216"/>
        <v>10000</v>
      </c>
      <c r="T309" s="72">
        <f t="shared" si="216"/>
        <v>3000</v>
      </c>
      <c r="U309" s="72">
        <f t="shared" si="216"/>
        <v>0</v>
      </c>
      <c r="V309" s="72">
        <f t="shared" si="216"/>
        <v>100</v>
      </c>
      <c r="W309" s="72">
        <f t="shared" si="216"/>
        <v>10000</v>
      </c>
      <c r="X309" s="72">
        <f t="shared" si="216"/>
        <v>40000</v>
      </c>
      <c r="Y309" s="72">
        <f t="shared" si="214"/>
        <v>30000</v>
      </c>
      <c r="Z309" s="72">
        <f t="shared" si="214"/>
        <v>30000</v>
      </c>
      <c r="AA309" s="72">
        <f t="shared" si="216"/>
        <v>35000</v>
      </c>
      <c r="AB309" s="72">
        <f t="shared" si="216"/>
        <v>18000</v>
      </c>
      <c r="AC309" s="72">
        <f t="shared" si="216"/>
        <v>315000</v>
      </c>
      <c r="AD309" s="72">
        <f t="shared" si="216"/>
        <v>290000</v>
      </c>
      <c r="AE309" s="72">
        <f t="shared" si="216"/>
        <v>0</v>
      </c>
      <c r="AF309" s="72">
        <f t="shared" si="214"/>
        <v>0</v>
      </c>
      <c r="AG309" s="72">
        <f t="shared" si="214"/>
        <v>290000</v>
      </c>
      <c r="AH309" s="72">
        <f t="shared" si="214"/>
        <v>133000</v>
      </c>
      <c r="AI309" s="72">
        <f t="shared" si="214"/>
        <v>555000</v>
      </c>
      <c r="AJ309" s="72">
        <f t="shared" si="214"/>
        <v>0</v>
      </c>
      <c r="AK309" s="72">
        <f t="shared" si="214"/>
        <v>555000</v>
      </c>
      <c r="AL309" s="72">
        <f t="shared" si="215"/>
        <v>555000</v>
      </c>
      <c r="AM309" s="235">
        <f t="shared" si="215"/>
        <v>555000</v>
      </c>
    </row>
    <row r="310" spans="1:39" s="62" customFormat="1">
      <c r="A310" s="147"/>
      <c r="B310" s="144"/>
      <c r="C310" s="143"/>
      <c r="D310" s="143"/>
      <c r="E310" s="143"/>
      <c r="F310" s="143"/>
      <c r="G310" s="143"/>
      <c r="H310" s="143"/>
      <c r="I310" s="145">
        <v>37</v>
      </c>
      <c r="J310" s="146" t="s">
        <v>79</v>
      </c>
      <c r="K310" s="72">
        <f t="shared" si="216"/>
        <v>0</v>
      </c>
      <c r="L310" s="72">
        <f t="shared" si="216"/>
        <v>105000</v>
      </c>
      <c r="M310" s="72">
        <f t="shared" si="216"/>
        <v>105000</v>
      </c>
      <c r="N310" s="72">
        <f t="shared" si="216"/>
        <v>8000</v>
      </c>
      <c r="O310" s="72">
        <f t="shared" si="216"/>
        <v>8000</v>
      </c>
      <c r="P310" s="72">
        <f t="shared" si="216"/>
        <v>10000</v>
      </c>
      <c r="Q310" s="72">
        <f t="shared" si="216"/>
        <v>10000</v>
      </c>
      <c r="R310" s="72">
        <f t="shared" si="216"/>
        <v>1000</v>
      </c>
      <c r="S310" s="72">
        <f t="shared" si="216"/>
        <v>10000</v>
      </c>
      <c r="T310" s="72">
        <f t="shared" si="216"/>
        <v>3000</v>
      </c>
      <c r="U310" s="72">
        <f t="shared" si="216"/>
        <v>0</v>
      </c>
      <c r="V310" s="72">
        <f t="shared" si="216"/>
        <v>100</v>
      </c>
      <c r="W310" s="72">
        <f t="shared" si="216"/>
        <v>10000</v>
      </c>
      <c r="X310" s="72">
        <f t="shared" si="216"/>
        <v>40000</v>
      </c>
      <c r="Y310" s="72">
        <f t="shared" si="214"/>
        <v>30000</v>
      </c>
      <c r="Z310" s="72">
        <f t="shared" si="214"/>
        <v>30000</v>
      </c>
      <c r="AA310" s="72">
        <f t="shared" si="216"/>
        <v>35000</v>
      </c>
      <c r="AB310" s="72">
        <f t="shared" si="216"/>
        <v>18000</v>
      </c>
      <c r="AC310" s="72">
        <f t="shared" si="216"/>
        <v>315000</v>
      </c>
      <c r="AD310" s="72">
        <f t="shared" si="216"/>
        <v>290000</v>
      </c>
      <c r="AE310" s="72">
        <f t="shared" si="216"/>
        <v>0</v>
      </c>
      <c r="AF310" s="72">
        <f t="shared" si="214"/>
        <v>0</v>
      </c>
      <c r="AG310" s="72">
        <f t="shared" si="214"/>
        <v>290000</v>
      </c>
      <c r="AH310" s="72">
        <f t="shared" si="214"/>
        <v>133000</v>
      </c>
      <c r="AI310" s="72">
        <f t="shared" si="214"/>
        <v>555000</v>
      </c>
      <c r="AJ310" s="72">
        <f t="shared" si="214"/>
        <v>0</v>
      </c>
      <c r="AK310" s="72">
        <f t="shared" si="214"/>
        <v>555000</v>
      </c>
      <c r="AL310" s="77">
        <v>555000</v>
      </c>
      <c r="AM310" s="263">
        <v>555000</v>
      </c>
    </row>
    <row r="311" spans="1:39" s="62" customFormat="1">
      <c r="A311" s="80"/>
      <c r="B311" s="67" t="s">
        <v>85</v>
      </c>
      <c r="C311" s="66"/>
      <c r="D311" s="66"/>
      <c r="E311" s="66"/>
      <c r="F311" s="66"/>
      <c r="G311" s="66"/>
      <c r="H311" s="66"/>
      <c r="I311" s="68">
        <v>372</v>
      </c>
      <c r="J311" s="69" t="s">
        <v>197</v>
      </c>
      <c r="K311" s="58">
        <f t="shared" si="216"/>
        <v>0</v>
      </c>
      <c r="L311" s="58">
        <f t="shared" si="216"/>
        <v>105000</v>
      </c>
      <c r="M311" s="58">
        <f t="shared" si="216"/>
        <v>105000</v>
      </c>
      <c r="N311" s="58">
        <f t="shared" si="216"/>
        <v>8000</v>
      </c>
      <c r="O311" s="58">
        <f t="shared" si="216"/>
        <v>8000</v>
      </c>
      <c r="P311" s="58">
        <f t="shared" si="216"/>
        <v>10000</v>
      </c>
      <c r="Q311" s="58">
        <f t="shared" si="216"/>
        <v>10000</v>
      </c>
      <c r="R311" s="58">
        <f t="shared" si="216"/>
        <v>1000</v>
      </c>
      <c r="S311" s="58">
        <f t="shared" si="216"/>
        <v>10000</v>
      </c>
      <c r="T311" s="58">
        <f t="shared" si="216"/>
        <v>3000</v>
      </c>
      <c r="U311" s="58">
        <f t="shared" si="216"/>
        <v>0</v>
      </c>
      <c r="V311" s="58">
        <f t="shared" si="216"/>
        <v>100</v>
      </c>
      <c r="W311" s="58">
        <f t="shared" si="216"/>
        <v>10000</v>
      </c>
      <c r="X311" s="58">
        <f t="shared" si="216"/>
        <v>40000</v>
      </c>
      <c r="Y311" s="58">
        <f>SUM(Y312:Y314)</f>
        <v>30000</v>
      </c>
      <c r="Z311" s="58">
        <f>SUM(Z312:Z314)</f>
        <v>30000</v>
      </c>
      <c r="AA311" s="58">
        <f>SUM(AA312:AA314)</f>
        <v>35000</v>
      </c>
      <c r="AB311" s="58">
        <f>SUM(AB312:AB314)</f>
        <v>18000</v>
      </c>
      <c r="AC311" s="58">
        <f>SUM(AC312:AC315)</f>
        <v>315000</v>
      </c>
      <c r="AD311" s="58">
        <f>SUM(AD312:AD315)</f>
        <v>290000</v>
      </c>
      <c r="AE311" s="58">
        <f>SUM(AE312:AE314)</f>
        <v>0</v>
      </c>
      <c r="AF311" s="58">
        <f>SUM(AF312:AF314)</f>
        <v>0</v>
      </c>
      <c r="AG311" s="58">
        <f>SUM(AG312:AG315)</f>
        <v>290000</v>
      </c>
      <c r="AH311" s="58">
        <f>SUM(AH312:AH315)</f>
        <v>133000</v>
      </c>
      <c r="AI311" s="58">
        <f>SUM(AI312:AI315)</f>
        <v>555000</v>
      </c>
      <c r="AJ311" s="58">
        <f>SUM(AJ312:AJ315)</f>
        <v>0</v>
      </c>
      <c r="AK311" s="58">
        <f>SUM(AK312:AK315)</f>
        <v>555000</v>
      </c>
      <c r="AL311" s="77"/>
      <c r="AM311" s="263"/>
    </row>
    <row r="312" spans="1:39" s="62" customFormat="1" hidden="1">
      <c r="A312" s="80"/>
      <c r="B312" s="67"/>
      <c r="C312" s="66"/>
      <c r="D312" s="66"/>
      <c r="E312" s="66"/>
      <c r="F312" s="66"/>
      <c r="G312" s="66"/>
      <c r="H312" s="66"/>
      <c r="I312" s="68">
        <v>37211</v>
      </c>
      <c r="J312" s="69" t="s">
        <v>71</v>
      </c>
      <c r="K312" s="58">
        <v>0</v>
      </c>
      <c r="L312" s="58">
        <v>105000</v>
      </c>
      <c r="M312" s="58">
        <v>105000</v>
      </c>
      <c r="N312" s="58">
        <v>8000</v>
      </c>
      <c r="O312" s="58">
        <v>8000</v>
      </c>
      <c r="P312" s="58">
        <v>10000</v>
      </c>
      <c r="Q312" s="58">
        <v>10000</v>
      </c>
      <c r="R312" s="58">
        <v>1000</v>
      </c>
      <c r="S312" s="58">
        <v>10000</v>
      </c>
      <c r="T312" s="58">
        <v>3000</v>
      </c>
      <c r="U312" s="58"/>
      <c r="V312" s="72">
        <f>S312/P312*100</f>
        <v>100</v>
      </c>
      <c r="W312" s="58">
        <v>10000</v>
      </c>
      <c r="X312" s="77">
        <v>40000</v>
      </c>
      <c r="Y312" s="77">
        <v>30000</v>
      </c>
      <c r="Z312" s="77">
        <v>30000</v>
      </c>
      <c r="AA312" s="77">
        <v>35000</v>
      </c>
      <c r="AB312" s="77">
        <v>18000</v>
      </c>
      <c r="AC312" s="77">
        <v>35000</v>
      </c>
      <c r="AD312" s="77">
        <v>35000</v>
      </c>
      <c r="AE312" s="77"/>
      <c r="AF312" s="77"/>
      <c r="AG312" s="243">
        <f>SUM(AD312+AE312-AF312)</f>
        <v>35000</v>
      </c>
      <c r="AH312" s="77">
        <v>8000</v>
      </c>
      <c r="AI312" s="77">
        <v>30000</v>
      </c>
      <c r="AJ312" s="48">
        <v>0</v>
      </c>
      <c r="AK312" s="77">
        <v>30000</v>
      </c>
      <c r="AL312" s="77"/>
      <c r="AM312" s="263"/>
    </row>
    <row r="313" spans="1:39" s="62" customFormat="1" hidden="1">
      <c r="A313" s="80"/>
      <c r="B313" s="67"/>
      <c r="C313" s="66"/>
      <c r="D313" s="66"/>
      <c r="E313" s="66"/>
      <c r="F313" s="66"/>
      <c r="G313" s="66"/>
      <c r="H313" s="66"/>
      <c r="I313" s="68">
        <v>37215</v>
      </c>
      <c r="J313" s="69" t="s">
        <v>444</v>
      </c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72"/>
      <c r="W313" s="58"/>
      <c r="X313" s="77"/>
      <c r="Y313" s="77"/>
      <c r="Z313" s="77"/>
      <c r="AA313" s="77"/>
      <c r="AB313" s="77"/>
      <c r="AC313" s="77">
        <v>30000</v>
      </c>
      <c r="AD313" s="77">
        <v>30000</v>
      </c>
      <c r="AE313" s="77"/>
      <c r="AF313" s="77"/>
      <c r="AG313" s="243">
        <f t="shared" ref="AG313:AG315" si="217">SUM(AD313+AE313-AF313)</f>
        <v>30000</v>
      </c>
      <c r="AH313" s="77"/>
      <c r="AI313" s="77">
        <v>25000</v>
      </c>
      <c r="AJ313" s="48">
        <v>0</v>
      </c>
      <c r="AK313" s="77">
        <v>25000</v>
      </c>
      <c r="AL313" s="77"/>
      <c r="AM313" s="263"/>
    </row>
    <row r="314" spans="1:39" s="62" customFormat="1" hidden="1">
      <c r="A314" s="80"/>
      <c r="B314" s="67"/>
      <c r="C314" s="66"/>
      <c r="D314" s="66"/>
      <c r="E314" s="66"/>
      <c r="F314" s="66"/>
      <c r="G314" s="66"/>
      <c r="H314" s="66"/>
      <c r="I314" s="68">
        <v>37216</v>
      </c>
      <c r="J314" s="69" t="s">
        <v>445</v>
      </c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72"/>
      <c r="W314" s="58"/>
      <c r="X314" s="77"/>
      <c r="Y314" s="77"/>
      <c r="Z314" s="77"/>
      <c r="AA314" s="77"/>
      <c r="AB314" s="77"/>
      <c r="AC314" s="77">
        <v>150000</v>
      </c>
      <c r="AD314" s="77">
        <v>125000</v>
      </c>
      <c r="AE314" s="77"/>
      <c r="AF314" s="77"/>
      <c r="AG314" s="243">
        <f t="shared" si="217"/>
        <v>125000</v>
      </c>
      <c r="AH314" s="77">
        <v>125000</v>
      </c>
      <c r="AI314" s="77">
        <v>250000</v>
      </c>
      <c r="AJ314" s="48">
        <v>0</v>
      </c>
      <c r="AK314" s="77">
        <v>250000</v>
      </c>
      <c r="AL314" s="77"/>
      <c r="AM314" s="263"/>
    </row>
    <row r="315" spans="1:39" s="62" customFormat="1" hidden="1">
      <c r="A315" s="80"/>
      <c r="B315" s="67"/>
      <c r="C315" s="66"/>
      <c r="D315" s="66"/>
      <c r="E315" s="66"/>
      <c r="F315" s="66"/>
      <c r="G315" s="66"/>
      <c r="H315" s="66"/>
      <c r="I315" s="68">
        <v>37219</v>
      </c>
      <c r="J315" s="69" t="s">
        <v>466</v>
      </c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72"/>
      <c r="W315" s="58"/>
      <c r="X315" s="77"/>
      <c r="Y315" s="77"/>
      <c r="Z315" s="77"/>
      <c r="AA315" s="77"/>
      <c r="AB315" s="77"/>
      <c r="AC315" s="77">
        <v>100000</v>
      </c>
      <c r="AD315" s="77">
        <v>100000</v>
      </c>
      <c r="AE315" s="77"/>
      <c r="AF315" s="77"/>
      <c r="AG315" s="243">
        <f t="shared" si="217"/>
        <v>100000</v>
      </c>
      <c r="AH315" s="77"/>
      <c r="AI315" s="77">
        <v>250000</v>
      </c>
      <c r="AJ315" s="48">
        <v>0</v>
      </c>
      <c r="AK315" s="77">
        <v>250000</v>
      </c>
      <c r="AL315" s="77"/>
      <c r="AM315" s="263"/>
    </row>
    <row r="316" spans="1:39">
      <c r="A316" s="159" t="s">
        <v>467</v>
      </c>
      <c r="B316" s="194"/>
      <c r="C316" s="194"/>
      <c r="D316" s="194"/>
      <c r="E316" s="194"/>
      <c r="F316" s="194"/>
      <c r="G316" s="194"/>
      <c r="H316" s="194"/>
      <c r="I316" s="156" t="s">
        <v>469</v>
      </c>
      <c r="J316" s="157" t="s">
        <v>312</v>
      </c>
      <c r="K316" s="158">
        <f>SUM(K317)</f>
        <v>0</v>
      </c>
      <c r="L316" s="158" t="e">
        <f>SUM(L317+#REF!)</f>
        <v>#REF!</v>
      </c>
      <c r="M316" s="158" t="e">
        <f>SUM(M317+#REF!)</f>
        <v>#REF!</v>
      </c>
      <c r="N316" s="158" t="e">
        <f>SUM(N317+#REF!)</f>
        <v>#REF!</v>
      </c>
      <c r="O316" s="158" t="e">
        <f>SUM(O317+#REF!)</f>
        <v>#REF!</v>
      </c>
      <c r="P316" s="158" t="e">
        <f>SUM(P317+#REF!)</f>
        <v>#REF!</v>
      </c>
      <c r="Q316" s="158">
        <f>SUM(Q317)</f>
        <v>317000</v>
      </c>
      <c r="R316" s="158" t="e">
        <f>SUM(R317+#REF!)</f>
        <v>#REF!</v>
      </c>
      <c r="S316" s="158" t="e">
        <f t="shared" ref="S316:AM316" si="218">SUM(S317+S348)</f>
        <v>#REF!</v>
      </c>
      <c r="T316" s="158" t="e">
        <f t="shared" si="218"/>
        <v>#REF!</v>
      </c>
      <c r="U316" s="158" t="e">
        <f t="shared" si="218"/>
        <v>#REF!</v>
      </c>
      <c r="V316" s="158" t="e">
        <f t="shared" si="218"/>
        <v>#REF!</v>
      </c>
      <c r="W316" s="158" t="e">
        <f t="shared" si="218"/>
        <v>#REF!</v>
      </c>
      <c r="X316" s="158" t="e">
        <f t="shared" si="218"/>
        <v>#REF!</v>
      </c>
      <c r="Y316" s="158">
        <f t="shared" si="218"/>
        <v>1260000</v>
      </c>
      <c r="Z316" s="158">
        <f t="shared" si="218"/>
        <v>1260000</v>
      </c>
      <c r="AA316" s="158">
        <f t="shared" si="218"/>
        <v>350000</v>
      </c>
      <c r="AB316" s="158">
        <f t="shared" si="218"/>
        <v>823815.40999999992</v>
      </c>
      <c r="AC316" s="158">
        <f t="shared" si="218"/>
        <v>700000</v>
      </c>
      <c r="AD316" s="158">
        <f t="shared" si="218"/>
        <v>1012500</v>
      </c>
      <c r="AE316" s="158">
        <f t="shared" si="218"/>
        <v>0</v>
      </c>
      <c r="AF316" s="158">
        <f t="shared" si="218"/>
        <v>0</v>
      </c>
      <c r="AG316" s="158">
        <f t="shared" si="218"/>
        <v>1012500</v>
      </c>
      <c r="AH316" s="158">
        <f t="shared" si="218"/>
        <v>596825.56000000006</v>
      </c>
      <c r="AI316" s="158">
        <f t="shared" si="218"/>
        <v>1027800</v>
      </c>
      <c r="AJ316" s="158">
        <f t="shared" si="218"/>
        <v>593900.29</v>
      </c>
      <c r="AK316" s="158">
        <f t="shared" si="218"/>
        <v>980000</v>
      </c>
      <c r="AL316" s="158">
        <f t="shared" si="218"/>
        <v>980000</v>
      </c>
      <c r="AM316" s="232">
        <f t="shared" si="218"/>
        <v>980000</v>
      </c>
    </row>
    <row r="317" spans="1:39">
      <c r="A317" s="149" t="s">
        <v>468</v>
      </c>
      <c r="B317" s="150"/>
      <c r="C317" s="150"/>
      <c r="D317" s="150"/>
      <c r="E317" s="150"/>
      <c r="F317" s="150"/>
      <c r="G317" s="150"/>
      <c r="H317" s="150"/>
      <c r="I317" s="162" t="s">
        <v>313</v>
      </c>
      <c r="J317" s="163" t="s">
        <v>32</v>
      </c>
      <c r="K317" s="164">
        <f>SUM(K318)</f>
        <v>0</v>
      </c>
      <c r="L317" s="164">
        <f>SUM(L318)</f>
        <v>0</v>
      </c>
      <c r="M317" s="164">
        <f>SUM(M318)</f>
        <v>0</v>
      </c>
      <c r="N317" s="164">
        <f>SUM(N318)</f>
        <v>0</v>
      </c>
      <c r="O317" s="164">
        <f>SUM(O318)</f>
        <v>0</v>
      </c>
      <c r="P317" s="164">
        <f>SUM(P318)</f>
        <v>0</v>
      </c>
      <c r="Q317" s="164">
        <v>317000</v>
      </c>
      <c r="R317" s="164">
        <f>SUM(R318)</f>
        <v>0</v>
      </c>
      <c r="S317" s="164" t="e">
        <f t="shared" ref="S317:AK319" si="219">SUM(S318)</f>
        <v>#REF!</v>
      </c>
      <c r="T317" s="164" t="e">
        <f t="shared" si="219"/>
        <v>#REF!</v>
      </c>
      <c r="U317" s="164" t="e">
        <f t="shared" si="219"/>
        <v>#REF!</v>
      </c>
      <c r="V317" s="164" t="e">
        <f t="shared" si="219"/>
        <v>#REF!</v>
      </c>
      <c r="W317" s="164">
        <f t="shared" si="219"/>
        <v>0</v>
      </c>
      <c r="X317" s="164" t="e">
        <f t="shared" si="219"/>
        <v>#REF!</v>
      </c>
      <c r="Y317" s="164">
        <f t="shared" si="219"/>
        <v>1237500</v>
      </c>
      <c r="Z317" s="164">
        <f t="shared" si="219"/>
        <v>1237500</v>
      </c>
      <c r="AA317" s="164">
        <f t="shared" si="219"/>
        <v>350000</v>
      </c>
      <c r="AB317" s="164">
        <f t="shared" si="219"/>
        <v>822867.40999999992</v>
      </c>
      <c r="AC317" s="164">
        <f t="shared" si="219"/>
        <v>700000</v>
      </c>
      <c r="AD317" s="164">
        <f t="shared" si="219"/>
        <v>1012500</v>
      </c>
      <c r="AE317" s="164">
        <f t="shared" si="219"/>
        <v>0</v>
      </c>
      <c r="AF317" s="164">
        <f t="shared" si="219"/>
        <v>0</v>
      </c>
      <c r="AG317" s="164">
        <f t="shared" si="219"/>
        <v>1012500</v>
      </c>
      <c r="AH317" s="164">
        <f t="shared" si="219"/>
        <v>596825.56000000006</v>
      </c>
      <c r="AI317" s="164">
        <f t="shared" si="219"/>
        <v>1027800</v>
      </c>
      <c r="AJ317" s="164">
        <f t="shared" si="219"/>
        <v>593900.29</v>
      </c>
      <c r="AK317" s="164">
        <f t="shared" si="219"/>
        <v>980000</v>
      </c>
      <c r="AL317" s="164">
        <f t="shared" ref="AL317:AM318" si="220">SUM(AL318)</f>
        <v>980000</v>
      </c>
      <c r="AM317" s="233">
        <f t="shared" si="220"/>
        <v>980000</v>
      </c>
    </row>
    <row r="318" spans="1:39">
      <c r="A318" s="149"/>
      <c r="B318" s="150"/>
      <c r="C318" s="150"/>
      <c r="D318" s="150"/>
      <c r="E318" s="161"/>
      <c r="F318" s="161"/>
      <c r="G318" s="161"/>
      <c r="H318" s="150"/>
      <c r="I318" s="162" t="s">
        <v>155</v>
      </c>
      <c r="J318" s="163"/>
      <c r="K318" s="150"/>
      <c r="L318" s="161"/>
      <c r="M318" s="161"/>
      <c r="N318" s="161"/>
      <c r="O318" s="150"/>
      <c r="P318" s="162" t="s">
        <v>155</v>
      </c>
      <c r="Q318" s="163"/>
      <c r="R318" s="158">
        <f>SUM(R328)</f>
        <v>0</v>
      </c>
      <c r="S318" s="158" t="e">
        <f t="shared" si="219"/>
        <v>#REF!</v>
      </c>
      <c r="T318" s="158" t="e">
        <f t="shared" si="219"/>
        <v>#REF!</v>
      </c>
      <c r="U318" s="158" t="e">
        <f t="shared" si="219"/>
        <v>#REF!</v>
      </c>
      <c r="V318" s="158" t="e">
        <f t="shared" si="219"/>
        <v>#REF!</v>
      </c>
      <c r="W318" s="158">
        <f t="shared" si="219"/>
        <v>0</v>
      </c>
      <c r="X318" s="158" t="e">
        <f t="shared" si="219"/>
        <v>#REF!</v>
      </c>
      <c r="Y318" s="158">
        <f t="shared" si="219"/>
        <v>1237500</v>
      </c>
      <c r="Z318" s="158">
        <f t="shared" si="219"/>
        <v>1237500</v>
      </c>
      <c r="AA318" s="158">
        <f>SUM(AA319)</f>
        <v>350000</v>
      </c>
      <c r="AB318" s="158">
        <f t="shared" si="219"/>
        <v>822867.40999999992</v>
      </c>
      <c r="AC318" s="158">
        <f>SUM(AC319)</f>
        <v>700000</v>
      </c>
      <c r="AD318" s="158">
        <f>SUM(AD319)</f>
        <v>1012500</v>
      </c>
      <c r="AE318" s="158">
        <f t="shared" si="219"/>
        <v>0</v>
      </c>
      <c r="AF318" s="158">
        <f t="shared" si="219"/>
        <v>0</v>
      </c>
      <c r="AG318" s="158">
        <f t="shared" si="219"/>
        <v>1012500</v>
      </c>
      <c r="AH318" s="158">
        <f t="shared" si="219"/>
        <v>596825.56000000006</v>
      </c>
      <c r="AI318" s="158">
        <f t="shared" si="219"/>
        <v>1027800</v>
      </c>
      <c r="AJ318" s="158">
        <f t="shared" si="219"/>
        <v>593900.29</v>
      </c>
      <c r="AK318" s="158">
        <f t="shared" si="219"/>
        <v>980000</v>
      </c>
      <c r="AL318" s="158">
        <f t="shared" si="220"/>
        <v>980000</v>
      </c>
      <c r="AM318" s="232">
        <f t="shared" si="220"/>
        <v>980000</v>
      </c>
    </row>
    <row r="319" spans="1:39">
      <c r="A319" s="142"/>
      <c r="B319" s="143"/>
      <c r="C319" s="143"/>
      <c r="D319" s="143"/>
      <c r="E319" s="144"/>
      <c r="F319" s="144"/>
      <c r="G319" s="144"/>
      <c r="H319" s="143"/>
      <c r="I319" s="145">
        <v>3</v>
      </c>
      <c r="J319" s="146" t="s">
        <v>9</v>
      </c>
      <c r="K319" s="143"/>
      <c r="L319" s="144"/>
      <c r="M319" s="144"/>
      <c r="N319" s="144"/>
      <c r="O319" s="143"/>
      <c r="P319" s="145">
        <v>3</v>
      </c>
      <c r="Q319" s="146" t="s">
        <v>9</v>
      </c>
      <c r="R319" s="70"/>
      <c r="S319" s="137" t="e">
        <f>SUM(S320)</f>
        <v>#REF!</v>
      </c>
      <c r="T319" s="137" t="e">
        <f t="shared" si="219"/>
        <v>#REF!</v>
      </c>
      <c r="U319" s="137" t="e">
        <f t="shared" si="219"/>
        <v>#REF!</v>
      </c>
      <c r="V319" s="137" t="e">
        <f t="shared" si="219"/>
        <v>#REF!</v>
      </c>
      <c r="W319" s="137">
        <f>SUM(W320)</f>
        <v>0</v>
      </c>
      <c r="X319" s="137" t="e">
        <f t="shared" ref="X319:AM319" si="221">SUM(X320+X329)</f>
        <v>#REF!</v>
      </c>
      <c r="Y319" s="137">
        <f t="shared" si="221"/>
        <v>1237500</v>
      </c>
      <c r="Z319" s="137">
        <f t="shared" si="221"/>
        <v>1237500</v>
      </c>
      <c r="AA319" s="137">
        <f t="shared" si="221"/>
        <v>350000</v>
      </c>
      <c r="AB319" s="137">
        <f t="shared" si="221"/>
        <v>822867.40999999992</v>
      </c>
      <c r="AC319" s="137">
        <f t="shared" si="221"/>
        <v>700000</v>
      </c>
      <c r="AD319" s="137">
        <f t="shared" si="221"/>
        <v>1012500</v>
      </c>
      <c r="AE319" s="137">
        <f t="shared" si="221"/>
        <v>0</v>
      </c>
      <c r="AF319" s="137">
        <f t="shared" si="221"/>
        <v>0</v>
      </c>
      <c r="AG319" s="137">
        <f t="shared" si="221"/>
        <v>1012500</v>
      </c>
      <c r="AH319" s="137">
        <f t="shared" si="221"/>
        <v>596825.56000000006</v>
      </c>
      <c r="AI319" s="137">
        <f t="shared" si="221"/>
        <v>1027800</v>
      </c>
      <c r="AJ319" s="137">
        <f t="shared" si="221"/>
        <v>593900.29</v>
      </c>
      <c r="AK319" s="137">
        <f t="shared" si="221"/>
        <v>980000</v>
      </c>
      <c r="AL319" s="137">
        <f t="shared" si="221"/>
        <v>980000</v>
      </c>
      <c r="AM319" s="219">
        <f t="shared" si="221"/>
        <v>980000</v>
      </c>
    </row>
    <row r="320" spans="1:39">
      <c r="A320" s="142"/>
      <c r="B320" s="143"/>
      <c r="C320" s="143"/>
      <c r="D320" s="143"/>
      <c r="E320" s="144"/>
      <c r="F320" s="144"/>
      <c r="G320" s="144"/>
      <c r="H320" s="143"/>
      <c r="I320" s="145">
        <v>31</v>
      </c>
      <c r="J320" s="146" t="s">
        <v>10</v>
      </c>
      <c r="K320" s="143"/>
      <c r="L320" s="144"/>
      <c r="M320" s="144"/>
      <c r="N320" s="144"/>
      <c r="O320" s="143"/>
      <c r="P320" s="145">
        <v>31</v>
      </c>
      <c r="Q320" s="146" t="s">
        <v>314</v>
      </c>
      <c r="R320" s="70"/>
      <c r="S320" s="137" t="e">
        <f>SUM(S321+S326)</f>
        <v>#REF!</v>
      </c>
      <c r="T320" s="137" t="e">
        <f>SUM(T321+T326)</f>
        <v>#REF!</v>
      </c>
      <c r="U320" s="137" t="e">
        <f>SUM(U321+U326)</f>
        <v>#REF!</v>
      </c>
      <c r="V320" s="137" t="e">
        <f>SUM(V321+V326)</f>
        <v>#REF!</v>
      </c>
      <c r="W320" s="137">
        <f>SUM(W321+W326)</f>
        <v>0</v>
      </c>
      <c r="X320" s="137" t="e">
        <f>SUM(X321+X326+#REF!)</f>
        <v>#REF!</v>
      </c>
      <c r="Y320" s="137">
        <f t="shared" ref="Y320:AH320" si="222">SUM(Y321+Y326)</f>
        <v>917800</v>
      </c>
      <c r="Z320" s="137">
        <f t="shared" si="222"/>
        <v>917800</v>
      </c>
      <c r="AA320" s="137">
        <f t="shared" si="222"/>
        <v>206500</v>
      </c>
      <c r="AB320" s="137">
        <f t="shared" si="222"/>
        <v>744468.59</v>
      </c>
      <c r="AC320" s="137">
        <f t="shared" si="222"/>
        <v>413000</v>
      </c>
      <c r="AD320" s="137">
        <f t="shared" si="222"/>
        <v>721000</v>
      </c>
      <c r="AE320" s="137">
        <f t="shared" si="222"/>
        <v>0</v>
      </c>
      <c r="AF320" s="137">
        <f t="shared" si="222"/>
        <v>0</v>
      </c>
      <c r="AG320" s="137">
        <f t="shared" si="222"/>
        <v>721000</v>
      </c>
      <c r="AH320" s="137">
        <f t="shared" si="222"/>
        <v>459991.9</v>
      </c>
      <c r="AI320" s="137">
        <f>SUM(AI321+AI326+AI323)</f>
        <v>858000</v>
      </c>
      <c r="AJ320" s="137">
        <f>SUM(AJ321+AJ326+AJ323)</f>
        <v>562659.07000000007</v>
      </c>
      <c r="AK320" s="137">
        <f>SUM(AK321+AK326+AK323)</f>
        <v>858000</v>
      </c>
      <c r="AL320" s="71">
        <v>858000</v>
      </c>
      <c r="AM320" s="262">
        <v>858000</v>
      </c>
    </row>
    <row r="321" spans="1:39">
      <c r="A321" s="79"/>
      <c r="B321" s="66">
        <v>52</v>
      </c>
      <c r="C321" s="66"/>
      <c r="D321" s="66"/>
      <c r="E321" s="67"/>
      <c r="F321" s="67"/>
      <c r="G321" s="67"/>
      <c r="H321" s="66"/>
      <c r="I321" s="68">
        <v>311</v>
      </c>
      <c r="J321" s="69" t="s">
        <v>129</v>
      </c>
      <c r="K321" s="66"/>
      <c r="L321" s="67"/>
      <c r="M321" s="67"/>
      <c r="N321" s="67"/>
      <c r="O321" s="66"/>
      <c r="P321" s="68">
        <v>311</v>
      </c>
      <c r="Q321" s="69" t="s">
        <v>129</v>
      </c>
      <c r="R321" s="70"/>
      <c r="S321" s="71" t="e">
        <f>SUM(#REF!)</f>
        <v>#REF!</v>
      </c>
      <c r="T321" s="71" t="e">
        <f>SUM(#REF!)</f>
        <v>#REF!</v>
      </c>
      <c r="U321" s="71" t="e">
        <f>SUM(#REF!)</f>
        <v>#REF!</v>
      </c>
      <c r="V321" s="71" t="e">
        <f>SUM(#REF!)</f>
        <v>#REF!</v>
      </c>
      <c r="W321" s="71">
        <v>0</v>
      </c>
      <c r="X321" s="71">
        <v>670000</v>
      </c>
      <c r="Y321" s="71">
        <f>SUM(Y322)</f>
        <v>783080.3</v>
      </c>
      <c r="Z321" s="71">
        <f>SUM(Z322)</f>
        <v>783080.3</v>
      </c>
      <c r="AA321" s="71">
        <f>SUM(AA322)</f>
        <v>182500</v>
      </c>
      <c r="AB321" s="71">
        <f t="shared" ref="AB321" si="223">SUM(AB322)</f>
        <v>687632.27</v>
      </c>
      <c r="AC321" s="71">
        <f>SUM(AC322)</f>
        <v>365000</v>
      </c>
      <c r="AD321" s="71">
        <f>SUM(AD322)</f>
        <v>665000</v>
      </c>
      <c r="AE321" s="71">
        <f t="shared" ref="AE321:AI321" si="224">SUM(AE322)</f>
        <v>0</v>
      </c>
      <c r="AF321" s="71">
        <f t="shared" si="224"/>
        <v>0</v>
      </c>
      <c r="AG321" s="71">
        <f t="shared" si="224"/>
        <v>665000</v>
      </c>
      <c r="AH321" s="71">
        <f t="shared" si="224"/>
        <v>394588.01</v>
      </c>
      <c r="AI321" s="71">
        <f t="shared" si="224"/>
        <v>720000</v>
      </c>
      <c r="AJ321" s="71">
        <f>SUM(AJ322)</f>
        <v>482969.21</v>
      </c>
      <c r="AK321" s="71">
        <f>SUM(AK322)</f>
        <v>720000</v>
      </c>
      <c r="AL321" s="71"/>
      <c r="AM321" s="262"/>
    </row>
    <row r="322" spans="1:39" hidden="1">
      <c r="A322" s="79"/>
      <c r="B322" s="66"/>
      <c r="C322" s="66"/>
      <c r="D322" s="66"/>
      <c r="E322" s="67"/>
      <c r="F322" s="67"/>
      <c r="G322" s="67"/>
      <c r="H322" s="66"/>
      <c r="I322" s="68">
        <v>31111</v>
      </c>
      <c r="J322" s="69" t="s">
        <v>356</v>
      </c>
      <c r="K322" s="66"/>
      <c r="L322" s="67"/>
      <c r="M322" s="67"/>
      <c r="N322" s="67"/>
      <c r="O322" s="66"/>
      <c r="P322" s="68"/>
      <c r="Q322" s="69"/>
      <c r="R322" s="70"/>
      <c r="S322" s="71"/>
      <c r="T322" s="71"/>
      <c r="U322" s="71"/>
      <c r="V322" s="71"/>
      <c r="W322" s="71"/>
      <c r="X322" s="71"/>
      <c r="Y322" s="71">
        <v>783080.3</v>
      </c>
      <c r="Z322" s="71">
        <v>783080.3</v>
      </c>
      <c r="AA322" s="71">
        <v>182500</v>
      </c>
      <c r="AB322" s="71">
        <v>687632.27</v>
      </c>
      <c r="AC322" s="71">
        <v>365000</v>
      </c>
      <c r="AD322" s="71">
        <v>665000</v>
      </c>
      <c r="AE322" s="71"/>
      <c r="AF322" s="71"/>
      <c r="AG322" s="84">
        <f>SUM(AD322+AE322-AF322)</f>
        <v>665000</v>
      </c>
      <c r="AH322" s="71">
        <v>394588.01</v>
      </c>
      <c r="AI322" s="71">
        <v>720000</v>
      </c>
      <c r="AJ322" s="22">
        <v>482969.21</v>
      </c>
      <c r="AK322" s="71">
        <v>720000</v>
      </c>
      <c r="AL322" s="71"/>
      <c r="AM322" s="262"/>
    </row>
    <row r="323" spans="1:39">
      <c r="A323" s="79"/>
      <c r="B323" s="66"/>
      <c r="C323" s="66"/>
      <c r="D323" s="66"/>
      <c r="E323" s="67"/>
      <c r="F323" s="67"/>
      <c r="G323" s="67"/>
      <c r="H323" s="66"/>
      <c r="I323" s="68">
        <v>312</v>
      </c>
      <c r="J323" s="69" t="s">
        <v>11</v>
      </c>
      <c r="K323" s="66"/>
      <c r="L323" s="67"/>
      <c r="M323" s="67"/>
      <c r="N323" s="67"/>
      <c r="O323" s="66"/>
      <c r="P323" s="68"/>
      <c r="Q323" s="69"/>
      <c r="R323" s="70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  <c r="AC323" s="71">
        <f t="shared" ref="AC323:AK323" si="225">SUM(AC324:AC325)</f>
        <v>0</v>
      </c>
      <c r="AD323" s="71">
        <f t="shared" si="225"/>
        <v>16000</v>
      </c>
      <c r="AE323" s="71">
        <f t="shared" si="225"/>
        <v>0</v>
      </c>
      <c r="AF323" s="71">
        <f t="shared" si="225"/>
        <v>0</v>
      </c>
      <c r="AG323" s="71">
        <f t="shared" si="225"/>
        <v>16000</v>
      </c>
      <c r="AH323" s="71">
        <f t="shared" si="225"/>
        <v>10000</v>
      </c>
      <c r="AI323" s="71">
        <f t="shared" si="225"/>
        <v>18000</v>
      </c>
      <c r="AJ323" s="71">
        <f t="shared" si="225"/>
        <v>0</v>
      </c>
      <c r="AK323" s="71">
        <f t="shared" si="225"/>
        <v>18000</v>
      </c>
      <c r="AL323" s="71"/>
      <c r="AM323" s="262"/>
    </row>
    <row r="324" spans="1:39" hidden="1">
      <c r="A324" s="79"/>
      <c r="B324" s="66"/>
      <c r="C324" s="66"/>
      <c r="D324" s="66"/>
      <c r="E324" s="67"/>
      <c r="F324" s="67"/>
      <c r="G324" s="67"/>
      <c r="H324" s="66"/>
      <c r="I324" s="68">
        <v>31216</v>
      </c>
      <c r="J324" s="69" t="s">
        <v>447</v>
      </c>
      <c r="K324" s="66"/>
      <c r="L324" s="67"/>
      <c r="M324" s="67"/>
      <c r="N324" s="67"/>
      <c r="O324" s="66"/>
      <c r="P324" s="68"/>
      <c r="Q324" s="69"/>
      <c r="R324" s="70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  <c r="AC324" s="71"/>
      <c r="AD324" s="71">
        <v>6000</v>
      </c>
      <c r="AE324" s="71"/>
      <c r="AF324" s="71"/>
      <c r="AG324" s="84">
        <f>SUM(AD324+AE324-AF324)</f>
        <v>6000</v>
      </c>
      <c r="AH324" s="71"/>
      <c r="AI324" s="71">
        <v>18000</v>
      </c>
      <c r="AJ324" s="22">
        <v>0</v>
      </c>
      <c r="AK324" s="71">
        <v>18000</v>
      </c>
      <c r="AL324" s="71"/>
      <c r="AM324" s="262"/>
    </row>
    <row r="325" spans="1:39" hidden="1">
      <c r="A325" s="79"/>
      <c r="B325" s="66"/>
      <c r="C325" s="66"/>
      <c r="D325" s="66"/>
      <c r="E325" s="67"/>
      <c r="F325" s="67"/>
      <c r="G325" s="67"/>
      <c r="H325" s="66"/>
      <c r="I325" s="68">
        <v>3129</v>
      </c>
      <c r="J325" s="69" t="s">
        <v>455</v>
      </c>
      <c r="K325" s="66"/>
      <c r="L325" s="67"/>
      <c r="M325" s="67"/>
      <c r="N325" s="67"/>
      <c r="O325" s="66"/>
      <c r="P325" s="68"/>
      <c r="Q325" s="69"/>
      <c r="R325" s="70"/>
      <c r="S325" s="71"/>
      <c r="T325" s="71"/>
      <c r="U325" s="71"/>
      <c r="V325" s="71"/>
      <c r="W325" s="71"/>
      <c r="X325" s="71"/>
      <c r="Y325" s="71"/>
      <c r="Z325" s="71"/>
      <c r="AA325" s="71"/>
      <c r="AB325" s="71"/>
      <c r="AC325" s="71"/>
      <c r="AD325" s="71">
        <v>10000</v>
      </c>
      <c r="AE325" s="71"/>
      <c r="AF325" s="71"/>
      <c r="AG325" s="84">
        <f>SUM(AD325+AE325-AF325)</f>
        <v>10000</v>
      </c>
      <c r="AH325" s="71">
        <v>10000</v>
      </c>
      <c r="AI325" s="71">
        <v>0</v>
      </c>
      <c r="AJ325" s="22">
        <v>0</v>
      </c>
      <c r="AK325" s="71"/>
      <c r="AL325" s="71"/>
      <c r="AM325" s="262"/>
    </row>
    <row r="326" spans="1:39">
      <c r="A326" s="79"/>
      <c r="B326" s="66">
        <v>52</v>
      </c>
      <c r="C326" s="66"/>
      <c r="D326" s="66"/>
      <c r="E326" s="67"/>
      <c r="F326" s="67"/>
      <c r="G326" s="67"/>
      <c r="H326" s="66"/>
      <c r="I326" s="68">
        <v>313</v>
      </c>
      <c r="J326" s="69" t="s">
        <v>130</v>
      </c>
      <c r="K326" s="66"/>
      <c r="L326" s="67"/>
      <c r="M326" s="67"/>
      <c r="N326" s="67"/>
      <c r="O326" s="66"/>
      <c r="P326" s="68">
        <v>313</v>
      </c>
      <c r="Q326" s="69" t="s">
        <v>130</v>
      </c>
      <c r="R326" s="70"/>
      <c r="S326" s="71">
        <f t="shared" ref="S326:Z326" si="226">SUM(S327:S328)</f>
        <v>0</v>
      </c>
      <c r="T326" s="71">
        <f t="shared" si="226"/>
        <v>108307.1</v>
      </c>
      <c r="U326" s="71">
        <f t="shared" si="226"/>
        <v>108307.1</v>
      </c>
      <c r="V326" s="71">
        <f t="shared" si="226"/>
        <v>0</v>
      </c>
      <c r="W326" s="71">
        <f t="shared" si="226"/>
        <v>0</v>
      </c>
      <c r="X326" s="71">
        <f t="shared" si="226"/>
        <v>113000</v>
      </c>
      <c r="Y326" s="71">
        <f t="shared" si="226"/>
        <v>134719.70000000001</v>
      </c>
      <c r="Z326" s="71">
        <f t="shared" si="226"/>
        <v>134719.70000000001</v>
      </c>
      <c r="AA326" s="71">
        <f>SUM(AA327:AA328)</f>
        <v>24000</v>
      </c>
      <c r="AB326" s="71">
        <f t="shared" ref="AB326" si="227">SUM(AB327:AB328)</f>
        <v>56836.32</v>
      </c>
      <c r="AC326" s="71">
        <f>SUM(AC327:AC328)</f>
        <v>48000</v>
      </c>
      <c r="AD326" s="71">
        <f>SUM(AD327:AD328)</f>
        <v>56000</v>
      </c>
      <c r="AE326" s="71">
        <f t="shared" ref="AE326:AK326" si="228">SUM(AE327:AE328)</f>
        <v>0</v>
      </c>
      <c r="AF326" s="71">
        <f t="shared" si="228"/>
        <v>0</v>
      </c>
      <c r="AG326" s="71">
        <f t="shared" si="228"/>
        <v>56000</v>
      </c>
      <c r="AH326" s="71">
        <f t="shared" si="228"/>
        <v>65403.89</v>
      </c>
      <c r="AI326" s="71">
        <f t="shared" si="228"/>
        <v>120000</v>
      </c>
      <c r="AJ326" s="71">
        <f t="shared" si="228"/>
        <v>79689.86</v>
      </c>
      <c r="AK326" s="71">
        <f t="shared" si="228"/>
        <v>120000</v>
      </c>
      <c r="AL326" s="71"/>
      <c r="AM326" s="262"/>
    </row>
    <row r="327" spans="1:39" hidden="1">
      <c r="A327" s="79"/>
      <c r="B327" s="66"/>
      <c r="C327" s="66"/>
      <c r="D327" s="66"/>
      <c r="E327" s="67"/>
      <c r="F327" s="67"/>
      <c r="G327" s="67"/>
      <c r="H327" s="66"/>
      <c r="I327" s="68">
        <v>31321</v>
      </c>
      <c r="J327" s="69" t="s">
        <v>12</v>
      </c>
      <c r="K327" s="66"/>
      <c r="L327" s="67"/>
      <c r="M327" s="67"/>
      <c r="N327" s="67"/>
      <c r="O327" s="66"/>
      <c r="P327" s="68">
        <v>3132</v>
      </c>
      <c r="Q327" s="69" t="s">
        <v>12</v>
      </c>
      <c r="R327" s="70"/>
      <c r="S327" s="71">
        <v>0</v>
      </c>
      <c r="T327" s="71">
        <v>97602.36</v>
      </c>
      <c r="U327" s="71">
        <v>97602.36</v>
      </c>
      <c r="V327" s="71"/>
      <c r="W327" s="71">
        <v>0</v>
      </c>
      <c r="X327" s="71">
        <v>101000</v>
      </c>
      <c r="Y327" s="71">
        <v>122361.36</v>
      </c>
      <c r="Z327" s="71">
        <v>122361.36</v>
      </c>
      <c r="AA327" s="71">
        <v>24000</v>
      </c>
      <c r="AB327" s="71">
        <v>55743.23</v>
      </c>
      <c r="AC327" s="71">
        <v>48000</v>
      </c>
      <c r="AD327" s="71">
        <v>56000</v>
      </c>
      <c r="AE327" s="71"/>
      <c r="AF327" s="71"/>
      <c r="AG327" s="84">
        <f>SUM(AD327+AE327-AF327)</f>
        <v>56000</v>
      </c>
      <c r="AH327" s="71">
        <v>65403.89</v>
      </c>
      <c r="AI327" s="71">
        <v>120000</v>
      </c>
      <c r="AJ327" s="22">
        <v>79689.86</v>
      </c>
      <c r="AK327" s="71">
        <v>120000</v>
      </c>
      <c r="AL327" s="71"/>
      <c r="AM327" s="262"/>
    </row>
    <row r="328" spans="1:39" hidden="1">
      <c r="A328" s="80"/>
      <c r="B328" s="66"/>
      <c r="C328" s="66"/>
      <c r="D328" s="66"/>
      <c r="E328" s="67"/>
      <c r="F328" s="67"/>
      <c r="G328" s="67"/>
      <c r="H328" s="66"/>
      <c r="I328" s="68">
        <v>31331</v>
      </c>
      <c r="J328" s="69" t="s">
        <v>13</v>
      </c>
      <c r="K328" s="66"/>
      <c r="L328" s="67"/>
      <c r="M328" s="67"/>
      <c r="N328" s="67"/>
      <c r="O328" s="66"/>
      <c r="P328" s="68">
        <v>3133</v>
      </c>
      <c r="Q328" s="69" t="s">
        <v>13</v>
      </c>
      <c r="R328" s="72"/>
      <c r="S328" s="71">
        <v>0</v>
      </c>
      <c r="T328" s="71">
        <v>10704.74</v>
      </c>
      <c r="U328" s="71">
        <v>10704.74</v>
      </c>
      <c r="V328" s="71"/>
      <c r="W328" s="71">
        <v>0</v>
      </c>
      <c r="X328" s="71">
        <v>12000</v>
      </c>
      <c r="Y328" s="71">
        <v>12358.34</v>
      </c>
      <c r="Z328" s="71">
        <v>12358.34</v>
      </c>
      <c r="AA328" s="71"/>
      <c r="AB328" s="71">
        <v>1093.0899999999999</v>
      </c>
      <c r="AC328" s="71"/>
      <c r="AD328" s="71"/>
      <c r="AE328" s="71"/>
      <c r="AF328" s="71"/>
      <c r="AG328" s="84">
        <f t="shared" ref="AG328" si="229">SUM(AC328+AE328-AF328)</f>
        <v>0</v>
      </c>
      <c r="AH328" s="71"/>
      <c r="AI328" s="71"/>
      <c r="AJ328" s="22"/>
      <c r="AK328" s="71"/>
      <c r="AL328" s="71"/>
      <c r="AM328" s="262"/>
    </row>
    <row r="329" spans="1:39">
      <c r="A329" s="147"/>
      <c r="B329" s="143"/>
      <c r="C329" s="143"/>
      <c r="D329" s="143"/>
      <c r="E329" s="144"/>
      <c r="F329" s="144"/>
      <c r="G329" s="144"/>
      <c r="H329" s="143"/>
      <c r="I329" s="134">
        <v>32</v>
      </c>
      <c r="J329" s="92" t="s">
        <v>14</v>
      </c>
      <c r="K329" s="75">
        <f t="shared" ref="K329:Q329" si="230">SUM(K330+K337+K355+K380)</f>
        <v>10000</v>
      </c>
      <c r="L329" s="75">
        <f t="shared" si="230"/>
        <v>35000</v>
      </c>
      <c r="M329" s="75">
        <f t="shared" si="230"/>
        <v>25000</v>
      </c>
      <c r="N329" s="75">
        <f t="shared" si="230"/>
        <v>0</v>
      </c>
      <c r="O329" s="75">
        <f t="shared" si="230"/>
        <v>0</v>
      </c>
      <c r="P329" s="75">
        <f t="shared" si="230"/>
        <v>42000</v>
      </c>
      <c r="Q329" s="75">
        <f t="shared" si="230"/>
        <v>156000</v>
      </c>
      <c r="R329" s="75">
        <v>815000</v>
      </c>
      <c r="S329" s="137">
        <f>SUM(S330+S335+S340)</f>
        <v>0</v>
      </c>
      <c r="T329" s="137">
        <f>SUM(T330+T335+T340)</f>
        <v>514680</v>
      </c>
      <c r="U329" s="137">
        <f>SUM(U330+U335+U340)</f>
        <v>525680</v>
      </c>
      <c r="V329" s="137">
        <f>SUM(V330+V335+V340)</f>
        <v>0</v>
      </c>
      <c r="W329" s="137">
        <f>SUM(W330+W335+W340)</f>
        <v>0</v>
      </c>
      <c r="X329" s="137">
        <f>SUM(X330+X335+X340+X345)</f>
        <v>168500</v>
      </c>
      <c r="Y329" s="137">
        <f>SUM(Y330+Y335+Y340+Y345)</f>
        <v>319700</v>
      </c>
      <c r="Z329" s="137">
        <f>SUM(Z330+Z335+Z340+Z345)</f>
        <v>319700</v>
      </c>
      <c r="AA329" s="137">
        <f t="shared" ref="AA329:AK329" si="231">AA330+AA335+AA340+AA345</f>
        <v>143500</v>
      </c>
      <c r="AB329" s="137">
        <f t="shared" si="231"/>
        <v>78398.819999999992</v>
      </c>
      <c r="AC329" s="137">
        <f t="shared" si="231"/>
        <v>287000</v>
      </c>
      <c r="AD329" s="137">
        <f t="shared" si="231"/>
        <v>291500</v>
      </c>
      <c r="AE329" s="137">
        <f t="shared" si="231"/>
        <v>0</v>
      </c>
      <c r="AF329" s="137">
        <f t="shared" si="231"/>
        <v>0</v>
      </c>
      <c r="AG329" s="137">
        <f t="shared" si="231"/>
        <v>291500</v>
      </c>
      <c r="AH329" s="137">
        <f t="shared" si="231"/>
        <v>136833.66</v>
      </c>
      <c r="AI329" s="137">
        <f t="shared" si="231"/>
        <v>169800</v>
      </c>
      <c r="AJ329" s="137">
        <f t="shared" si="231"/>
        <v>31241.22</v>
      </c>
      <c r="AK329" s="137">
        <f t="shared" si="231"/>
        <v>122000</v>
      </c>
      <c r="AL329" s="71">
        <v>122000</v>
      </c>
      <c r="AM329" s="262">
        <v>122000</v>
      </c>
    </row>
    <row r="330" spans="1:39">
      <c r="A330" s="80"/>
      <c r="B330" s="66">
        <v>52</v>
      </c>
      <c r="C330" s="66"/>
      <c r="D330" s="66"/>
      <c r="E330" s="67"/>
      <c r="F330" s="67"/>
      <c r="G330" s="67"/>
      <c r="H330" s="66"/>
      <c r="I330" s="73">
        <v>321</v>
      </c>
      <c r="J330" s="74" t="s">
        <v>165</v>
      </c>
      <c r="K330" s="59">
        <f>SUM(K332:K333)</f>
        <v>5000</v>
      </c>
      <c r="L330" s="59">
        <f t="shared" ref="L330:Q330" si="232">SUM(L332:L335)</f>
        <v>25000</v>
      </c>
      <c r="M330" s="59">
        <f t="shared" si="232"/>
        <v>15000</v>
      </c>
      <c r="N330" s="59">
        <f t="shared" si="232"/>
        <v>0</v>
      </c>
      <c r="O330" s="59">
        <f t="shared" si="232"/>
        <v>0</v>
      </c>
      <c r="P330" s="59">
        <f t="shared" si="232"/>
        <v>32000</v>
      </c>
      <c r="Q330" s="59">
        <f t="shared" si="232"/>
        <v>145000</v>
      </c>
      <c r="R330" s="75"/>
      <c r="S330" s="71">
        <f>SUM(S332:S335)</f>
        <v>0</v>
      </c>
      <c r="T330" s="71">
        <f>SUM(T332:T335)</f>
        <v>272680</v>
      </c>
      <c r="U330" s="71">
        <f>SUM(U332:U335)</f>
        <v>263680</v>
      </c>
      <c r="V330" s="71"/>
      <c r="W330" s="71">
        <f>SUM(W332:W335)</f>
        <v>0</v>
      </c>
      <c r="X330" s="71">
        <f>SUM(X332:X334)</f>
        <v>14000</v>
      </c>
      <c r="Y330" s="71">
        <f>SUM(Y331:Y334)</f>
        <v>92000</v>
      </c>
      <c r="Z330" s="71">
        <f>SUM(Z331:Z334)</f>
        <v>88500</v>
      </c>
      <c r="AA330" s="71">
        <f>SUM(AA331:AA334)</f>
        <v>77500</v>
      </c>
      <c r="AB330" s="71">
        <f t="shared" ref="AB330" si="233">SUM(AB331:AB334)</f>
        <v>2794</v>
      </c>
      <c r="AC330" s="71">
        <f>SUM(AC331:AC334)</f>
        <v>155000</v>
      </c>
      <c r="AD330" s="71">
        <f>SUM(AD331:AD334)</f>
        <v>145000</v>
      </c>
      <c r="AE330" s="71">
        <f t="shared" ref="AE330:AK330" si="234">SUM(AE331:AE334)</f>
        <v>0</v>
      </c>
      <c r="AF330" s="71">
        <f t="shared" si="234"/>
        <v>0</v>
      </c>
      <c r="AG330" s="71">
        <f t="shared" si="234"/>
        <v>145000</v>
      </c>
      <c r="AH330" s="71">
        <f t="shared" si="234"/>
        <v>43002</v>
      </c>
      <c r="AI330" s="71">
        <f t="shared" si="234"/>
        <v>99800</v>
      </c>
      <c r="AJ330" s="71">
        <f t="shared" si="234"/>
        <v>1280</v>
      </c>
      <c r="AK330" s="71">
        <f t="shared" si="234"/>
        <v>52000</v>
      </c>
      <c r="AL330" s="71"/>
      <c r="AM330" s="262"/>
    </row>
    <row r="331" spans="1:39" hidden="1">
      <c r="A331" s="80"/>
      <c r="B331" s="66"/>
      <c r="C331" s="66"/>
      <c r="D331" s="66"/>
      <c r="E331" s="67"/>
      <c r="F331" s="67"/>
      <c r="G331" s="67"/>
      <c r="H331" s="66"/>
      <c r="I331" s="73">
        <v>32111</v>
      </c>
      <c r="J331" s="74" t="s">
        <v>76</v>
      </c>
      <c r="K331" s="59"/>
      <c r="L331" s="59"/>
      <c r="M331" s="59"/>
      <c r="N331" s="59"/>
      <c r="O331" s="59"/>
      <c r="P331" s="59"/>
      <c r="Q331" s="59"/>
      <c r="R331" s="75"/>
      <c r="S331" s="71"/>
      <c r="T331" s="71"/>
      <c r="U331" s="71"/>
      <c r="V331" s="71"/>
      <c r="W331" s="71"/>
      <c r="X331" s="71"/>
      <c r="Y331" s="71"/>
      <c r="Z331" s="71">
        <v>1000</v>
      </c>
      <c r="AA331" s="71">
        <v>1000</v>
      </c>
      <c r="AB331" s="71">
        <v>170</v>
      </c>
      <c r="AC331" s="71">
        <v>2000</v>
      </c>
      <c r="AD331" s="71">
        <v>2000</v>
      </c>
      <c r="AE331" s="71"/>
      <c r="AF331" s="71"/>
      <c r="AG331" s="84">
        <f>SUM(AD331+AE331-AF331)</f>
        <v>2000</v>
      </c>
      <c r="AH331" s="71">
        <v>200</v>
      </c>
      <c r="AI331" s="71">
        <v>3000</v>
      </c>
      <c r="AJ331" s="22">
        <v>0</v>
      </c>
      <c r="AK331" s="71">
        <v>3000</v>
      </c>
      <c r="AL331" s="71"/>
      <c r="AM331" s="262"/>
    </row>
    <row r="332" spans="1:39" hidden="1">
      <c r="A332" s="80"/>
      <c r="B332" s="66"/>
      <c r="C332" s="66"/>
      <c r="D332" s="66"/>
      <c r="E332" s="67"/>
      <c r="F332" s="67"/>
      <c r="G332" s="67"/>
      <c r="H332" s="66"/>
      <c r="I332" s="73">
        <v>32115</v>
      </c>
      <c r="J332" s="74" t="s">
        <v>315</v>
      </c>
      <c r="K332" s="59"/>
      <c r="L332" s="59"/>
      <c r="M332" s="59"/>
      <c r="N332" s="59"/>
      <c r="O332" s="71"/>
      <c r="P332" s="59">
        <v>2000</v>
      </c>
      <c r="Q332" s="71">
        <v>4000</v>
      </c>
      <c r="R332" s="75"/>
      <c r="S332" s="71">
        <v>0</v>
      </c>
      <c r="T332" s="71">
        <v>9000</v>
      </c>
      <c r="U332" s="71"/>
      <c r="V332" s="71"/>
      <c r="W332" s="71">
        <v>0</v>
      </c>
      <c r="X332" s="71">
        <v>2000</v>
      </c>
      <c r="Y332" s="71">
        <v>15000</v>
      </c>
      <c r="Z332" s="71">
        <v>15000</v>
      </c>
      <c r="AA332" s="71">
        <v>0</v>
      </c>
      <c r="AB332" s="71">
        <v>518</v>
      </c>
      <c r="AC332" s="71">
        <v>0</v>
      </c>
      <c r="AD332" s="71">
        <v>5000</v>
      </c>
      <c r="AE332" s="71"/>
      <c r="AF332" s="71"/>
      <c r="AG332" s="84">
        <f t="shared" ref="AG332:AG334" si="235">SUM(AD332+AE332-AF332)</f>
        <v>5000</v>
      </c>
      <c r="AH332" s="71">
        <v>864</v>
      </c>
      <c r="AI332" s="71">
        <v>3000</v>
      </c>
      <c r="AJ332" s="22">
        <v>0</v>
      </c>
      <c r="AK332" s="71">
        <v>4000</v>
      </c>
      <c r="AL332" s="71"/>
      <c r="AM332" s="262"/>
    </row>
    <row r="333" spans="1:39" hidden="1">
      <c r="A333" s="80"/>
      <c r="B333" s="66"/>
      <c r="C333" s="66"/>
      <c r="D333" s="66"/>
      <c r="E333" s="67"/>
      <c r="F333" s="67"/>
      <c r="G333" s="67"/>
      <c r="H333" s="66"/>
      <c r="I333" s="73">
        <v>32131</v>
      </c>
      <c r="J333" s="74" t="s">
        <v>15</v>
      </c>
      <c r="K333" s="59">
        <v>5000</v>
      </c>
      <c r="L333" s="59">
        <v>15000</v>
      </c>
      <c r="M333" s="59">
        <v>5000</v>
      </c>
      <c r="N333" s="59"/>
      <c r="O333" s="71"/>
      <c r="P333" s="59">
        <v>20000</v>
      </c>
      <c r="Q333" s="71">
        <v>10000</v>
      </c>
      <c r="R333" s="75"/>
      <c r="S333" s="71">
        <v>0</v>
      </c>
      <c r="T333" s="71">
        <v>70000</v>
      </c>
      <c r="U333" s="71"/>
      <c r="V333" s="71"/>
      <c r="W333" s="71">
        <v>0</v>
      </c>
      <c r="X333" s="71">
        <v>5000</v>
      </c>
      <c r="Y333" s="71">
        <v>75000</v>
      </c>
      <c r="Z333" s="71">
        <v>67500</v>
      </c>
      <c r="AA333" s="71">
        <v>75000</v>
      </c>
      <c r="AB333" s="71"/>
      <c r="AC333" s="71">
        <v>150000</v>
      </c>
      <c r="AD333" s="71">
        <v>130000</v>
      </c>
      <c r="AE333" s="71"/>
      <c r="AF333" s="71"/>
      <c r="AG333" s="84">
        <f t="shared" si="235"/>
        <v>130000</v>
      </c>
      <c r="AH333" s="71">
        <v>36600</v>
      </c>
      <c r="AI333" s="71">
        <v>84800</v>
      </c>
      <c r="AJ333" s="22">
        <v>0</v>
      </c>
      <c r="AK333" s="71">
        <v>40000</v>
      </c>
      <c r="AL333" s="71"/>
      <c r="AM333" s="262"/>
    </row>
    <row r="334" spans="1:39" hidden="1">
      <c r="A334" s="80"/>
      <c r="B334" s="66"/>
      <c r="C334" s="66"/>
      <c r="D334" s="66"/>
      <c r="E334" s="67"/>
      <c r="F334" s="67"/>
      <c r="G334" s="67"/>
      <c r="H334" s="66"/>
      <c r="I334" s="73">
        <v>32141</v>
      </c>
      <c r="J334" s="74" t="s">
        <v>316</v>
      </c>
      <c r="K334" s="59"/>
      <c r="L334" s="59"/>
      <c r="M334" s="59"/>
      <c r="N334" s="59"/>
      <c r="O334" s="71"/>
      <c r="P334" s="59"/>
      <c r="Q334" s="71"/>
      <c r="R334" s="75"/>
      <c r="S334" s="71"/>
      <c r="T334" s="71">
        <v>1680</v>
      </c>
      <c r="U334" s="71">
        <v>1680</v>
      </c>
      <c r="V334" s="71"/>
      <c r="W334" s="71"/>
      <c r="X334" s="71">
        <v>7000</v>
      </c>
      <c r="Y334" s="71">
        <v>2000</v>
      </c>
      <c r="Z334" s="71">
        <v>5000</v>
      </c>
      <c r="AA334" s="71">
        <v>1500</v>
      </c>
      <c r="AB334" s="71">
        <v>2106</v>
      </c>
      <c r="AC334" s="71">
        <v>3000</v>
      </c>
      <c r="AD334" s="71">
        <v>8000</v>
      </c>
      <c r="AE334" s="71"/>
      <c r="AF334" s="71"/>
      <c r="AG334" s="84">
        <f t="shared" si="235"/>
        <v>8000</v>
      </c>
      <c r="AH334" s="71">
        <v>5338</v>
      </c>
      <c r="AI334" s="71">
        <v>9000</v>
      </c>
      <c r="AJ334" s="22">
        <v>1280</v>
      </c>
      <c r="AK334" s="71">
        <v>5000</v>
      </c>
      <c r="AL334" s="71"/>
      <c r="AM334" s="262"/>
    </row>
    <row r="335" spans="1:39">
      <c r="A335" s="80"/>
      <c r="B335" s="66">
        <v>52</v>
      </c>
      <c r="C335" s="66"/>
      <c r="D335" s="66"/>
      <c r="E335" s="67"/>
      <c r="F335" s="67"/>
      <c r="G335" s="67"/>
      <c r="H335" s="66"/>
      <c r="I335" s="73">
        <v>322</v>
      </c>
      <c r="J335" s="74" t="s">
        <v>132</v>
      </c>
      <c r="K335" s="59">
        <f t="shared" ref="K335:Q335" si="236">SUM(K337:K347)</f>
        <v>5000</v>
      </c>
      <c r="L335" s="59">
        <f t="shared" si="236"/>
        <v>10000</v>
      </c>
      <c r="M335" s="59">
        <f t="shared" si="236"/>
        <v>10000</v>
      </c>
      <c r="N335" s="59">
        <f t="shared" si="236"/>
        <v>0</v>
      </c>
      <c r="O335" s="59">
        <f t="shared" si="236"/>
        <v>0</v>
      </c>
      <c r="P335" s="59">
        <f t="shared" si="236"/>
        <v>10000</v>
      </c>
      <c r="Q335" s="59">
        <f t="shared" si="236"/>
        <v>131000</v>
      </c>
      <c r="R335" s="75"/>
      <c r="S335" s="76">
        <f>SUM(S337:S337)</f>
        <v>0</v>
      </c>
      <c r="T335" s="76">
        <f>SUM(T337:T337)</f>
        <v>192000</v>
      </c>
      <c r="U335" s="76">
        <f>SUM(U337:U347)</f>
        <v>262000</v>
      </c>
      <c r="V335" s="76"/>
      <c r="W335" s="76">
        <f>SUM(W337:W337)</f>
        <v>0</v>
      </c>
      <c r="X335" s="76">
        <f>SUM(X336:X338)</f>
        <v>84000</v>
      </c>
      <c r="Y335" s="76">
        <f>SUM(Y336:Y338)</f>
        <v>144000</v>
      </c>
      <c r="Z335" s="76">
        <f>SUM(Z336:Z338)</f>
        <v>146000</v>
      </c>
      <c r="AA335" s="76">
        <f>SUM(AA336:AA338)</f>
        <v>35000</v>
      </c>
      <c r="AB335" s="76">
        <f t="shared" ref="AB335" si="237">SUM(AB336:AB338)</f>
        <v>74984.12</v>
      </c>
      <c r="AC335" s="76">
        <f>SUM(AC336:AC339)</f>
        <v>70000</v>
      </c>
      <c r="AD335" s="76">
        <f>SUM(AD336:AD339)</f>
        <v>77500</v>
      </c>
      <c r="AE335" s="76">
        <f t="shared" ref="AE335:AK335" si="238">SUM(AE336:AE339)</f>
        <v>0</v>
      </c>
      <c r="AF335" s="76">
        <f t="shared" si="238"/>
        <v>0</v>
      </c>
      <c r="AG335" s="76">
        <f t="shared" si="238"/>
        <v>77500</v>
      </c>
      <c r="AH335" s="76">
        <f t="shared" si="238"/>
        <v>42421.61</v>
      </c>
      <c r="AI335" s="76">
        <f t="shared" si="238"/>
        <v>65000</v>
      </c>
      <c r="AJ335" s="76">
        <f t="shared" si="238"/>
        <v>29961.22</v>
      </c>
      <c r="AK335" s="76">
        <f t="shared" si="238"/>
        <v>65000</v>
      </c>
      <c r="AL335" s="71"/>
      <c r="AM335" s="262"/>
    </row>
    <row r="336" spans="1:39" hidden="1">
      <c r="A336" s="80"/>
      <c r="B336" s="66"/>
      <c r="C336" s="66"/>
      <c r="D336" s="66"/>
      <c r="E336" s="67"/>
      <c r="F336" s="67"/>
      <c r="G336" s="67"/>
      <c r="H336" s="66"/>
      <c r="I336" s="73">
        <v>32211</v>
      </c>
      <c r="J336" s="74" t="s">
        <v>16</v>
      </c>
      <c r="K336" s="59"/>
      <c r="L336" s="59"/>
      <c r="M336" s="59"/>
      <c r="N336" s="59"/>
      <c r="O336" s="59"/>
      <c r="P336" s="59"/>
      <c r="Q336" s="59"/>
      <c r="R336" s="75"/>
      <c r="S336" s="76"/>
      <c r="T336" s="76"/>
      <c r="U336" s="76"/>
      <c r="V336" s="76"/>
      <c r="W336" s="76"/>
      <c r="X336" s="76">
        <v>10000</v>
      </c>
      <c r="Y336" s="76">
        <v>0</v>
      </c>
      <c r="Z336" s="76">
        <v>0</v>
      </c>
      <c r="AA336" s="71">
        <v>10000</v>
      </c>
      <c r="AB336" s="76">
        <v>5815.22</v>
      </c>
      <c r="AC336" s="71">
        <v>20000</v>
      </c>
      <c r="AD336" s="71">
        <v>10000</v>
      </c>
      <c r="AE336" s="71"/>
      <c r="AF336" s="71"/>
      <c r="AG336" s="84">
        <f>SUM(AD336+AE336-AF336)</f>
        <v>10000</v>
      </c>
      <c r="AH336" s="71">
        <v>2290</v>
      </c>
      <c r="AI336" s="71">
        <v>0</v>
      </c>
      <c r="AJ336" s="22">
        <v>0</v>
      </c>
      <c r="AK336" s="71"/>
      <c r="AL336" s="71"/>
      <c r="AM336" s="262"/>
    </row>
    <row r="337" spans="1:39" hidden="1">
      <c r="A337" s="80"/>
      <c r="B337" s="66"/>
      <c r="C337" s="66"/>
      <c r="D337" s="66"/>
      <c r="E337" s="67"/>
      <c r="F337" s="67"/>
      <c r="G337" s="67"/>
      <c r="H337" s="66"/>
      <c r="I337" s="73">
        <v>32216</v>
      </c>
      <c r="J337" s="74" t="s">
        <v>317</v>
      </c>
      <c r="K337" s="59">
        <v>5000</v>
      </c>
      <c r="L337" s="59">
        <v>10000</v>
      </c>
      <c r="M337" s="59">
        <v>10000</v>
      </c>
      <c r="N337" s="59"/>
      <c r="O337" s="71"/>
      <c r="P337" s="59">
        <v>10000</v>
      </c>
      <c r="Q337" s="71">
        <v>11000</v>
      </c>
      <c r="R337" s="75"/>
      <c r="S337" s="71"/>
      <c r="T337" s="71">
        <v>192000</v>
      </c>
      <c r="U337" s="71">
        <v>192000</v>
      </c>
      <c r="V337" s="71"/>
      <c r="W337" s="71"/>
      <c r="X337" s="71">
        <v>74000</v>
      </c>
      <c r="Y337" s="71">
        <v>144000</v>
      </c>
      <c r="Z337" s="71">
        <v>144000</v>
      </c>
      <c r="AA337" s="71">
        <v>25000</v>
      </c>
      <c r="AB337" s="71">
        <v>68991.899999999994</v>
      </c>
      <c r="AC337" s="71">
        <v>50000</v>
      </c>
      <c r="AD337" s="71">
        <v>60000</v>
      </c>
      <c r="AE337" s="71"/>
      <c r="AF337" s="71"/>
      <c r="AG337" s="84">
        <f t="shared" ref="AG337:AG339" si="239">SUM(AD337+AE337-AF337)</f>
        <v>60000</v>
      </c>
      <c r="AH337" s="71">
        <v>33307.61</v>
      </c>
      <c r="AI337" s="71">
        <v>60000</v>
      </c>
      <c r="AJ337" s="22">
        <v>29961.22</v>
      </c>
      <c r="AK337" s="71">
        <v>60000</v>
      </c>
      <c r="AL337" s="71"/>
      <c r="AM337" s="262"/>
    </row>
    <row r="338" spans="1:39" hidden="1">
      <c r="A338" s="80"/>
      <c r="B338" s="66"/>
      <c r="C338" s="66"/>
      <c r="D338" s="66"/>
      <c r="E338" s="67"/>
      <c r="F338" s="67"/>
      <c r="G338" s="67"/>
      <c r="H338" s="66"/>
      <c r="I338" s="73">
        <v>32251</v>
      </c>
      <c r="J338" s="74" t="s">
        <v>34</v>
      </c>
      <c r="K338" s="59"/>
      <c r="L338" s="59"/>
      <c r="M338" s="59"/>
      <c r="N338" s="59"/>
      <c r="O338" s="71"/>
      <c r="P338" s="59"/>
      <c r="Q338" s="71"/>
      <c r="R338" s="75"/>
      <c r="S338" s="71"/>
      <c r="T338" s="71"/>
      <c r="U338" s="71"/>
      <c r="V338" s="71"/>
      <c r="W338" s="71"/>
      <c r="X338" s="71"/>
      <c r="Y338" s="71"/>
      <c r="Z338" s="71">
        <v>2000</v>
      </c>
      <c r="AA338" s="71">
        <v>0</v>
      </c>
      <c r="AB338" s="71">
        <v>177</v>
      </c>
      <c r="AC338" s="71">
        <v>0</v>
      </c>
      <c r="AD338" s="71">
        <v>2500</v>
      </c>
      <c r="AE338" s="71"/>
      <c r="AF338" s="71"/>
      <c r="AG338" s="84">
        <f t="shared" si="239"/>
        <v>2500</v>
      </c>
      <c r="AH338" s="71">
        <v>2159.1</v>
      </c>
      <c r="AI338" s="71">
        <v>0</v>
      </c>
      <c r="AJ338" s="22">
        <v>0</v>
      </c>
      <c r="AK338" s="71"/>
      <c r="AL338" s="71"/>
      <c r="AM338" s="262"/>
    </row>
    <row r="339" spans="1:39" hidden="1">
      <c r="A339" s="80"/>
      <c r="B339" s="66"/>
      <c r="C339" s="66"/>
      <c r="D339" s="66"/>
      <c r="E339" s="67"/>
      <c r="F339" s="67"/>
      <c r="G339" s="67"/>
      <c r="H339" s="66"/>
      <c r="I339" s="73">
        <v>32271</v>
      </c>
      <c r="J339" s="74" t="s">
        <v>402</v>
      </c>
      <c r="K339" s="59"/>
      <c r="L339" s="59"/>
      <c r="M339" s="59"/>
      <c r="N339" s="59"/>
      <c r="O339" s="71"/>
      <c r="P339" s="59"/>
      <c r="Q339" s="71"/>
      <c r="R339" s="75"/>
      <c r="S339" s="71"/>
      <c r="T339" s="71"/>
      <c r="U339" s="71"/>
      <c r="V339" s="71"/>
      <c r="W339" s="71"/>
      <c r="X339" s="71"/>
      <c r="Y339" s="71"/>
      <c r="Z339" s="71"/>
      <c r="AA339" s="71"/>
      <c r="AB339" s="71"/>
      <c r="AC339" s="71"/>
      <c r="AD339" s="71">
        <v>5000</v>
      </c>
      <c r="AE339" s="71"/>
      <c r="AF339" s="71"/>
      <c r="AG339" s="84">
        <f t="shared" si="239"/>
        <v>5000</v>
      </c>
      <c r="AH339" s="71">
        <v>4664.8999999999996</v>
      </c>
      <c r="AI339" s="71">
        <v>5000</v>
      </c>
      <c r="AJ339" s="22">
        <v>0</v>
      </c>
      <c r="AK339" s="71">
        <v>5000</v>
      </c>
      <c r="AL339" s="71"/>
      <c r="AM339" s="262"/>
    </row>
    <row r="340" spans="1:39">
      <c r="A340" s="80"/>
      <c r="B340" s="66">
        <v>52</v>
      </c>
      <c r="C340" s="66"/>
      <c r="D340" s="66"/>
      <c r="E340" s="67"/>
      <c r="F340" s="67"/>
      <c r="G340" s="67"/>
      <c r="H340" s="66"/>
      <c r="I340" s="68">
        <v>323</v>
      </c>
      <c r="J340" s="69" t="s">
        <v>133</v>
      </c>
      <c r="K340" s="58">
        <f>SUM(K342:K370)</f>
        <v>0</v>
      </c>
      <c r="L340" s="58">
        <f t="shared" ref="L340:Q340" si="240">SUM(L342:L375)</f>
        <v>0</v>
      </c>
      <c r="M340" s="58">
        <f t="shared" si="240"/>
        <v>0</v>
      </c>
      <c r="N340" s="58">
        <f t="shared" si="240"/>
        <v>0</v>
      </c>
      <c r="O340" s="58">
        <f t="shared" si="240"/>
        <v>0</v>
      </c>
      <c r="P340" s="58">
        <f t="shared" si="240"/>
        <v>0</v>
      </c>
      <c r="Q340" s="58">
        <f t="shared" si="240"/>
        <v>120000</v>
      </c>
      <c r="R340" s="72"/>
      <c r="S340" s="77">
        <f>SUM(S342)</f>
        <v>0</v>
      </c>
      <c r="T340" s="77">
        <f>SUM(T342)</f>
        <v>50000</v>
      </c>
      <c r="U340" s="77"/>
      <c r="V340" s="77"/>
      <c r="W340" s="77">
        <f>SUM(W342)</f>
        <v>0</v>
      </c>
      <c r="X340" s="77">
        <f>SUM(X341:X343)</f>
        <v>58500</v>
      </c>
      <c r="Y340" s="77">
        <f>SUM(Y341:Y343)</f>
        <v>51700</v>
      </c>
      <c r="Z340" s="77">
        <v>53200</v>
      </c>
      <c r="AA340" s="77">
        <f>SUM(AA341:AA343)</f>
        <v>16000</v>
      </c>
      <c r="AB340" s="77">
        <f t="shared" ref="AB340" si="241">SUM(AB341:AB343)</f>
        <v>620.70000000000005</v>
      </c>
      <c r="AC340" s="77">
        <f>SUM(AC341:AC344)</f>
        <v>32000</v>
      </c>
      <c r="AD340" s="77">
        <f>SUM(AD341:AD344)</f>
        <v>45000</v>
      </c>
      <c r="AE340" s="77">
        <f t="shared" ref="AE340:AK340" si="242">SUM(AE341:AE344)</f>
        <v>0</v>
      </c>
      <c r="AF340" s="77">
        <f t="shared" si="242"/>
        <v>0</v>
      </c>
      <c r="AG340" s="77">
        <f t="shared" si="242"/>
        <v>45000</v>
      </c>
      <c r="AH340" s="77">
        <f t="shared" si="242"/>
        <v>47111.05</v>
      </c>
      <c r="AI340" s="77">
        <f t="shared" si="242"/>
        <v>5000</v>
      </c>
      <c r="AJ340" s="77">
        <f t="shared" si="242"/>
        <v>0</v>
      </c>
      <c r="AK340" s="77">
        <f t="shared" si="242"/>
        <v>5000</v>
      </c>
      <c r="AL340" s="71"/>
      <c r="AM340" s="262"/>
    </row>
    <row r="341" spans="1:39" hidden="1">
      <c r="A341" s="80"/>
      <c r="B341" s="66"/>
      <c r="C341" s="66"/>
      <c r="D341" s="66"/>
      <c r="E341" s="67"/>
      <c r="F341" s="67"/>
      <c r="G341" s="67"/>
      <c r="H341" s="66"/>
      <c r="I341" s="68">
        <v>32311</v>
      </c>
      <c r="J341" s="69" t="s">
        <v>75</v>
      </c>
      <c r="K341" s="58"/>
      <c r="L341" s="58"/>
      <c r="M341" s="58"/>
      <c r="N341" s="58"/>
      <c r="O341" s="58"/>
      <c r="P341" s="58"/>
      <c r="Q341" s="58"/>
      <c r="R341" s="72"/>
      <c r="S341" s="77"/>
      <c r="T341" s="77"/>
      <c r="U341" s="77"/>
      <c r="V341" s="77"/>
      <c r="W341" s="77"/>
      <c r="X341" s="77">
        <v>1800</v>
      </c>
      <c r="Y341" s="77"/>
      <c r="Z341" s="77">
        <v>500</v>
      </c>
      <c r="AA341" s="71">
        <v>1000</v>
      </c>
      <c r="AB341" s="77">
        <v>85.7</v>
      </c>
      <c r="AC341" s="71">
        <v>2000</v>
      </c>
      <c r="AD341" s="71">
        <v>2000</v>
      </c>
      <c r="AE341" s="71"/>
      <c r="AF341" s="71"/>
      <c r="AG341" s="84">
        <f>SUM(AD341+AE341-AF341)</f>
        <v>2000</v>
      </c>
      <c r="AH341" s="71">
        <v>79.8</v>
      </c>
      <c r="AI341" s="71">
        <v>0</v>
      </c>
      <c r="AJ341" s="22">
        <v>0</v>
      </c>
      <c r="AK341" s="71"/>
      <c r="AL341" s="71"/>
      <c r="AM341" s="262"/>
    </row>
    <row r="342" spans="1:39" hidden="1">
      <c r="A342" s="80"/>
      <c r="B342" s="66"/>
      <c r="C342" s="66"/>
      <c r="D342" s="66"/>
      <c r="E342" s="67"/>
      <c r="F342" s="67"/>
      <c r="G342" s="67"/>
      <c r="H342" s="66"/>
      <c r="I342" s="68">
        <v>32331</v>
      </c>
      <c r="J342" s="69" t="s">
        <v>318</v>
      </c>
      <c r="K342" s="66"/>
      <c r="L342" s="67"/>
      <c r="M342" s="67"/>
      <c r="N342" s="67"/>
      <c r="O342" s="66"/>
      <c r="P342" s="68"/>
      <c r="Q342" s="69"/>
      <c r="R342" s="72"/>
      <c r="S342" s="77"/>
      <c r="T342" s="77">
        <v>50000</v>
      </c>
      <c r="U342" s="77"/>
      <c r="V342" s="77"/>
      <c r="W342" s="77"/>
      <c r="X342" s="77">
        <v>51700</v>
      </c>
      <c r="Y342" s="77">
        <v>51700</v>
      </c>
      <c r="Z342" s="77">
        <v>51700</v>
      </c>
      <c r="AA342" s="71">
        <v>15000</v>
      </c>
      <c r="AB342" s="77"/>
      <c r="AC342" s="71">
        <v>30000</v>
      </c>
      <c r="AD342" s="71">
        <v>37000</v>
      </c>
      <c r="AE342" s="71"/>
      <c r="AF342" s="71"/>
      <c r="AG342" s="84">
        <f t="shared" ref="AG342:AG344" si="243">SUM(AD342+AE342-AF342)</f>
        <v>37000</v>
      </c>
      <c r="AH342" s="71">
        <v>38186.25</v>
      </c>
      <c r="AI342" s="71">
        <v>0</v>
      </c>
      <c r="AJ342" s="22">
        <v>0</v>
      </c>
      <c r="AK342" s="71"/>
      <c r="AL342" s="71"/>
      <c r="AM342" s="262"/>
    </row>
    <row r="343" spans="1:39" hidden="1">
      <c r="A343" s="80"/>
      <c r="B343" s="66"/>
      <c r="C343" s="66"/>
      <c r="D343" s="66"/>
      <c r="E343" s="67"/>
      <c r="F343" s="67"/>
      <c r="G343" s="67"/>
      <c r="H343" s="66"/>
      <c r="I343" s="68">
        <v>32361</v>
      </c>
      <c r="J343" s="69" t="s">
        <v>329</v>
      </c>
      <c r="K343" s="66"/>
      <c r="L343" s="67"/>
      <c r="M343" s="67"/>
      <c r="N343" s="67"/>
      <c r="O343" s="66"/>
      <c r="P343" s="68"/>
      <c r="Q343" s="69"/>
      <c r="R343" s="72"/>
      <c r="S343" s="77"/>
      <c r="T343" s="77"/>
      <c r="U343" s="77"/>
      <c r="V343" s="77"/>
      <c r="W343" s="77"/>
      <c r="X343" s="77">
        <v>5000</v>
      </c>
      <c r="Y343" s="77">
        <v>0</v>
      </c>
      <c r="Z343" s="77">
        <v>1000</v>
      </c>
      <c r="AA343" s="71">
        <v>0</v>
      </c>
      <c r="AB343" s="77">
        <v>535</v>
      </c>
      <c r="AC343" s="71">
        <v>0</v>
      </c>
      <c r="AD343" s="71"/>
      <c r="AE343" s="71"/>
      <c r="AF343" s="71"/>
      <c r="AG343" s="84">
        <f t="shared" si="243"/>
        <v>0</v>
      </c>
      <c r="AH343" s="71">
        <v>3685</v>
      </c>
      <c r="AI343" s="71">
        <v>5000</v>
      </c>
      <c r="AJ343" s="22">
        <v>0</v>
      </c>
      <c r="AK343" s="71">
        <v>5000</v>
      </c>
      <c r="AL343" s="71"/>
      <c r="AM343" s="262"/>
    </row>
    <row r="344" spans="1:39" hidden="1">
      <c r="A344" s="80"/>
      <c r="B344" s="66"/>
      <c r="C344" s="66"/>
      <c r="D344" s="66"/>
      <c r="E344" s="67"/>
      <c r="F344" s="67"/>
      <c r="G344" s="67"/>
      <c r="H344" s="66"/>
      <c r="I344" s="68">
        <v>32363</v>
      </c>
      <c r="J344" s="69" t="s">
        <v>404</v>
      </c>
      <c r="K344" s="66"/>
      <c r="L344" s="67"/>
      <c r="M344" s="67"/>
      <c r="N344" s="67"/>
      <c r="O344" s="66"/>
      <c r="P344" s="68"/>
      <c r="Q344" s="69"/>
      <c r="R344" s="72"/>
      <c r="S344" s="77"/>
      <c r="T344" s="77"/>
      <c r="U344" s="77"/>
      <c r="V344" s="77"/>
      <c r="W344" s="77"/>
      <c r="X344" s="77"/>
      <c r="Y344" s="77"/>
      <c r="Z344" s="77"/>
      <c r="AA344" s="71"/>
      <c r="AB344" s="77"/>
      <c r="AC344" s="71"/>
      <c r="AD344" s="71">
        <v>6000</v>
      </c>
      <c r="AE344" s="71"/>
      <c r="AF344" s="71"/>
      <c r="AG344" s="84">
        <f t="shared" si="243"/>
        <v>6000</v>
      </c>
      <c r="AH344" s="71">
        <v>5160</v>
      </c>
      <c r="AI344" s="71">
        <v>0</v>
      </c>
      <c r="AJ344" s="22">
        <v>0</v>
      </c>
      <c r="AK344" s="71"/>
      <c r="AL344" s="71"/>
      <c r="AM344" s="262"/>
    </row>
    <row r="345" spans="1:39" hidden="1">
      <c r="A345" s="80"/>
      <c r="B345" s="66">
        <v>52</v>
      </c>
      <c r="C345" s="66"/>
      <c r="D345" s="66"/>
      <c r="E345" s="67"/>
      <c r="F345" s="67"/>
      <c r="G345" s="67"/>
      <c r="H345" s="66"/>
      <c r="I345" s="73">
        <v>329</v>
      </c>
      <c r="J345" s="74" t="s">
        <v>17</v>
      </c>
      <c r="K345" s="66"/>
      <c r="L345" s="67"/>
      <c r="M345" s="67"/>
      <c r="N345" s="67"/>
      <c r="O345" s="66"/>
      <c r="P345" s="68"/>
      <c r="Q345" s="69"/>
      <c r="R345" s="72"/>
      <c r="S345" s="71">
        <f>SUM(S347)</f>
        <v>0</v>
      </c>
      <c r="T345" s="71">
        <f>SUM(T347)</f>
        <v>33000</v>
      </c>
      <c r="U345" s="71">
        <f>SUM(U346:U347)</f>
        <v>35000</v>
      </c>
      <c r="V345" s="71">
        <f>SUM(V347)</f>
        <v>0</v>
      </c>
      <c r="W345" s="71">
        <f>SUM(W347)</f>
        <v>0</v>
      </c>
      <c r="X345" s="71">
        <f>SUM(X346:X347)</f>
        <v>12000</v>
      </c>
      <c r="Y345" s="71">
        <f t="shared" ref="Y345:Z345" si="244">SUM(Y346:Y347)</f>
        <v>32000</v>
      </c>
      <c r="Z345" s="71">
        <f t="shared" si="244"/>
        <v>32000</v>
      </c>
      <c r="AA345" s="71">
        <f>SUM(AA346:AA347)</f>
        <v>15000</v>
      </c>
      <c r="AB345" s="71">
        <f t="shared" ref="AB345" si="245">SUM(AB346:AB347)</f>
        <v>0</v>
      </c>
      <c r="AC345" s="71">
        <f>SUM(AC346:AC347)</f>
        <v>30000</v>
      </c>
      <c r="AD345" s="71">
        <f>SUM(AD346:AD347)</f>
        <v>24000</v>
      </c>
      <c r="AE345" s="71">
        <f t="shared" ref="AE345:AI345" si="246">SUM(AE346:AE347)</f>
        <v>0</v>
      </c>
      <c r="AF345" s="71">
        <f t="shared" si="246"/>
        <v>0</v>
      </c>
      <c r="AG345" s="71">
        <f t="shared" si="246"/>
        <v>24000</v>
      </c>
      <c r="AH345" s="71">
        <f t="shared" si="246"/>
        <v>4299</v>
      </c>
      <c r="AI345" s="71">
        <f t="shared" si="246"/>
        <v>0</v>
      </c>
      <c r="AJ345" s="22">
        <v>0</v>
      </c>
      <c r="AK345" s="71">
        <v>0</v>
      </c>
      <c r="AL345" s="71"/>
      <c r="AM345" s="262"/>
    </row>
    <row r="346" spans="1:39" hidden="1">
      <c r="A346" s="80"/>
      <c r="B346" s="66"/>
      <c r="C346" s="66"/>
      <c r="D346" s="66"/>
      <c r="E346" s="67"/>
      <c r="F346" s="67"/>
      <c r="G346" s="67"/>
      <c r="H346" s="66"/>
      <c r="I346" s="73">
        <v>32931</v>
      </c>
      <c r="J346" s="74" t="s">
        <v>18</v>
      </c>
      <c r="K346" s="66"/>
      <c r="L346" s="67"/>
      <c r="M346" s="67"/>
      <c r="N346" s="67"/>
      <c r="O346" s="66"/>
      <c r="P346" s="68"/>
      <c r="Q346" s="69"/>
      <c r="R346" s="72"/>
      <c r="S346" s="71"/>
      <c r="T346" s="71"/>
      <c r="U346" s="71">
        <v>2000</v>
      </c>
      <c r="V346" s="71"/>
      <c r="W346" s="71"/>
      <c r="X346" s="71">
        <v>2000</v>
      </c>
      <c r="Y346" s="71">
        <v>2000</v>
      </c>
      <c r="Z346" s="71">
        <v>2000</v>
      </c>
      <c r="AA346" s="71">
        <v>15000</v>
      </c>
      <c r="AB346" s="71"/>
      <c r="AC346" s="71">
        <v>30000</v>
      </c>
      <c r="AD346" s="71">
        <v>24000</v>
      </c>
      <c r="AE346" s="71"/>
      <c r="AF346" s="71"/>
      <c r="AG346" s="84">
        <f>SUM(AD346+AE346-AF346)</f>
        <v>24000</v>
      </c>
      <c r="AH346" s="71">
        <v>4299</v>
      </c>
      <c r="AI346" s="71">
        <v>0</v>
      </c>
      <c r="AJ346" s="22">
        <v>0</v>
      </c>
      <c r="AK346" s="71"/>
      <c r="AL346" s="71"/>
      <c r="AM346" s="262"/>
    </row>
    <row r="347" spans="1:39" hidden="1">
      <c r="A347" s="80"/>
      <c r="B347" s="66"/>
      <c r="C347" s="66"/>
      <c r="D347" s="66"/>
      <c r="E347" s="67"/>
      <c r="F347" s="67"/>
      <c r="G347" s="67"/>
      <c r="H347" s="66"/>
      <c r="I347" s="68">
        <v>32991</v>
      </c>
      <c r="J347" s="74" t="s">
        <v>17</v>
      </c>
      <c r="K347" s="66"/>
      <c r="L347" s="67"/>
      <c r="M347" s="67"/>
      <c r="N347" s="67"/>
      <c r="O347" s="66"/>
      <c r="P347" s="68"/>
      <c r="Q347" s="69"/>
      <c r="R347" s="72"/>
      <c r="S347" s="71"/>
      <c r="T347" s="71">
        <v>33000</v>
      </c>
      <c r="U347" s="71">
        <v>33000</v>
      </c>
      <c r="V347" s="71"/>
      <c r="W347" s="71"/>
      <c r="X347" s="71">
        <v>10000</v>
      </c>
      <c r="Y347" s="71">
        <v>30000</v>
      </c>
      <c r="Z347" s="71">
        <v>30000</v>
      </c>
      <c r="AA347" s="71">
        <v>0</v>
      </c>
      <c r="AB347" s="71"/>
      <c r="AC347" s="71">
        <v>0</v>
      </c>
      <c r="AD347" s="71"/>
      <c r="AE347" s="71"/>
      <c r="AF347" s="71"/>
      <c r="AG347" s="84">
        <f t="shared" ref="AG347:AG353" si="247">SUM(AC347+AE347-AF347)</f>
        <v>0</v>
      </c>
      <c r="AH347" s="71"/>
      <c r="AI347" s="71">
        <v>0</v>
      </c>
      <c r="AJ347" s="22">
        <v>0</v>
      </c>
      <c r="AK347" s="71"/>
      <c r="AL347" s="71"/>
      <c r="AM347" s="262"/>
    </row>
    <row r="348" spans="1:39" hidden="1">
      <c r="A348" s="154" t="s">
        <v>319</v>
      </c>
      <c r="B348" s="150"/>
      <c r="C348" s="150"/>
      <c r="D348" s="150"/>
      <c r="E348" s="150"/>
      <c r="F348" s="150"/>
      <c r="G348" s="150"/>
      <c r="H348" s="150"/>
      <c r="I348" s="162" t="s">
        <v>37</v>
      </c>
      <c r="J348" s="163" t="s">
        <v>36</v>
      </c>
      <c r="K348" s="164">
        <f t="shared" ref="K348:AC348" si="248">SUM(K350)</f>
        <v>0</v>
      </c>
      <c r="L348" s="164">
        <f t="shared" si="248"/>
        <v>0</v>
      </c>
      <c r="M348" s="164">
        <f t="shared" si="248"/>
        <v>0</v>
      </c>
      <c r="N348" s="164">
        <f t="shared" si="248"/>
        <v>0</v>
      </c>
      <c r="O348" s="164">
        <f t="shared" si="248"/>
        <v>0</v>
      </c>
      <c r="P348" s="164">
        <f t="shared" si="248"/>
        <v>0</v>
      </c>
      <c r="Q348" s="164">
        <f t="shared" si="248"/>
        <v>0</v>
      </c>
      <c r="R348" s="164">
        <f t="shared" si="248"/>
        <v>0</v>
      </c>
      <c r="S348" s="164" t="e">
        <f t="shared" si="248"/>
        <v>#REF!</v>
      </c>
      <c r="T348" s="164" t="e">
        <f t="shared" si="248"/>
        <v>#REF!</v>
      </c>
      <c r="U348" s="164">
        <f t="shared" si="248"/>
        <v>0</v>
      </c>
      <c r="V348" s="164">
        <f t="shared" si="248"/>
        <v>0</v>
      </c>
      <c r="W348" s="164" t="e">
        <f t="shared" si="248"/>
        <v>#REF!</v>
      </c>
      <c r="X348" s="164">
        <f t="shared" si="248"/>
        <v>20000</v>
      </c>
      <c r="Y348" s="164">
        <f t="shared" si="248"/>
        <v>22500</v>
      </c>
      <c r="Z348" s="164">
        <f t="shared" si="248"/>
        <v>22500</v>
      </c>
      <c r="AA348" s="164">
        <f t="shared" si="248"/>
        <v>0</v>
      </c>
      <c r="AB348" s="164">
        <f t="shared" si="248"/>
        <v>948</v>
      </c>
      <c r="AC348" s="164">
        <f t="shared" si="248"/>
        <v>0</v>
      </c>
      <c r="AD348" s="164"/>
      <c r="AE348" s="164"/>
      <c r="AF348" s="164"/>
      <c r="AG348" s="84">
        <f t="shared" si="247"/>
        <v>0</v>
      </c>
      <c r="AH348" s="71"/>
      <c r="AI348" s="71">
        <v>0</v>
      </c>
      <c r="AJ348" s="22"/>
      <c r="AK348" s="71"/>
      <c r="AL348" s="71"/>
      <c r="AM348" s="262"/>
    </row>
    <row r="349" spans="1:39" hidden="1">
      <c r="A349" s="154"/>
      <c r="B349" s="150"/>
      <c r="C349" s="150"/>
      <c r="D349" s="150"/>
      <c r="E349" s="150"/>
      <c r="F349" s="150"/>
      <c r="G349" s="150"/>
      <c r="H349" s="150"/>
      <c r="I349" s="162" t="s">
        <v>155</v>
      </c>
      <c r="J349" s="163"/>
      <c r="K349" s="164"/>
      <c r="L349" s="164"/>
      <c r="M349" s="164"/>
      <c r="N349" s="164"/>
      <c r="O349" s="164"/>
      <c r="P349" s="164"/>
      <c r="Q349" s="198">
        <v>120000</v>
      </c>
      <c r="R349" s="198"/>
      <c r="S349" s="198" t="e">
        <f t="shared" ref="S349:AC351" si="249">SUM(S350)</f>
        <v>#REF!</v>
      </c>
      <c r="T349" s="198" t="e">
        <f t="shared" si="249"/>
        <v>#REF!</v>
      </c>
      <c r="U349" s="198">
        <f t="shared" si="249"/>
        <v>0</v>
      </c>
      <c r="V349" s="198">
        <f t="shared" si="249"/>
        <v>0</v>
      </c>
      <c r="W349" s="198" t="e">
        <f t="shared" si="249"/>
        <v>#REF!</v>
      </c>
      <c r="X349" s="198">
        <f t="shared" si="249"/>
        <v>20000</v>
      </c>
      <c r="Y349" s="198">
        <f t="shared" si="249"/>
        <v>22500</v>
      </c>
      <c r="Z349" s="198">
        <f t="shared" si="249"/>
        <v>22500</v>
      </c>
      <c r="AA349" s="198">
        <f t="shared" si="249"/>
        <v>0</v>
      </c>
      <c r="AB349" s="198">
        <f t="shared" si="249"/>
        <v>948</v>
      </c>
      <c r="AC349" s="198">
        <f t="shared" si="249"/>
        <v>0</v>
      </c>
      <c r="AD349" s="198"/>
      <c r="AE349" s="198"/>
      <c r="AF349" s="198"/>
      <c r="AG349" s="84">
        <f t="shared" si="247"/>
        <v>0</v>
      </c>
      <c r="AH349" s="71"/>
      <c r="AI349" s="71">
        <v>0</v>
      </c>
      <c r="AJ349" s="22"/>
      <c r="AK349" s="71"/>
      <c r="AL349" s="71"/>
      <c r="AM349" s="262"/>
    </row>
    <row r="350" spans="1:39" hidden="1">
      <c r="A350" s="159"/>
      <c r="B350" s="195"/>
      <c r="C350" s="195"/>
      <c r="D350" s="195"/>
      <c r="E350" s="195"/>
      <c r="F350" s="195"/>
      <c r="G350" s="195"/>
      <c r="H350" s="195"/>
      <c r="I350" s="151">
        <v>4</v>
      </c>
      <c r="J350" s="197" t="s">
        <v>21</v>
      </c>
      <c r="K350" s="153">
        <f t="shared" ref="K350:V351" si="250">SUM(K351)</f>
        <v>0</v>
      </c>
      <c r="L350" s="153">
        <f t="shared" si="250"/>
        <v>0</v>
      </c>
      <c r="M350" s="153">
        <f t="shared" si="250"/>
        <v>0</v>
      </c>
      <c r="N350" s="153">
        <f t="shared" si="250"/>
        <v>0</v>
      </c>
      <c r="O350" s="153">
        <f t="shared" si="250"/>
        <v>0</v>
      </c>
      <c r="P350" s="153">
        <f t="shared" si="250"/>
        <v>0</v>
      </c>
      <c r="Q350" s="153">
        <f t="shared" si="250"/>
        <v>0</v>
      </c>
      <c r="R350" s="153">
        <f t="shared" si="250"/>
        <v>0</v>
      </c>
      <c r="S350" s="153" t="e">
        <f t="shared" si="250"/>
        <v>#REF!</v>
      </c>
      <c r="T350" s="153" t="e">
        <f t="shared" si="250"/>
        <v>#REF!</v>
      </c>
      <c r="U350" s="153">
        <f t="shared" si="250"/>
        <v>0</v>
      </c>
      <c r="V350" s="153">
        <f t="shared" si="250"/>
        <v>0</v>
      </c>
      <c r="W350" s="153" t="e">
        <f t="shared" si="249"/>
        <v>#REF!</v>
      </c>
      <c r="X350" s="153">
        <f t="shared" si="249"/>
        <v>20000</v>
      </c>
      <c r="Y350" s="153">
        <f t="shared" si="249"/>
        <v>22500</v>
      </c>
      <c r="Z350" s="153">
        <f t="shared" si="249"/>
        <v>22500</v>
      </c>
      <c r="AA350" s="153">
        <f t="shared" si="249"/>
        <v>0</v>
      </c>
      <c r="AB350" s="153">
        <f t="shared" si="249"/>
        <v>948</v>
      </c>
      <c r="AC350" s="153">
        <f t="shared" si="249"/>
        <v>0</v>
      </c>
      <c r="AD350" s="153"/>
      <c r="AE350" s="153"/>
      <c r="AF350" s="153"/>
      <c r="AG350" s="84">
        <f t="shared" si="247"/>
        <v>0</v>
      </c>
      <c r="AH350" s="71"/>
      <c r="AI350" s="71">
        <v>0</v>
      </c>
      <c r="AJ350" s="22"/>
      <c r="AK350" s="71"/>
      <c r="AL350" s="71"/>
      <c r="AM350" s="262"/>
    </row>
    <row r="351" spans="1:39" hidden="1">
      <c r="A351" s="135"/>
      <c r="B351" s="133"/>
      <c r="C351" s="133"/>
      <c r="D351" s="133"/>
      <c r="E351" s="133"/>
      <c r="F351" s="133"/>
      <c r="G351" s="133"/>
      <c r="H351" s="133"/>
      <c r="I351" s="134">
        <v>42</v>
      </c>
      <c r="J351" s="92" t="s">
        <v>22</v>
      </c>
      <c r="K351" s="75">
        <f>SUM(K352)</f>
        <v>0</v>
      </c>
      <c r="L351" s="75">
        <f t="shared" si="250"/>
        <v>0</v>
      </c>
      <c r="M351" s="75">
        <f t="shared" si="250"/>
        <v>0</v>
      </c>
      <c r="N351" s="75">
        <f t="shared" si="250"/>
        <v>0</v>
      </c>
      <c r="O351" s="75">
        <f t="shared" si="250"/>
        <v>0</v>
      </c>
      <c r="P351" s="75">
        <f t="shared" si="250"/>
        <v>0</v>
      </c>
      <c r="Q351" s="75">
        <f t="shared" si="250"/>
        <v>0</v>
      </c>
      <c r="R351" s="75">
        <f t="shared" si="250"/>
        <v>0</v>
      </c>
      <c r="S351" s="75" t="e">
        <f t="shared" si="250"/>
        <v>#REF!</v>
      </c>
      <c r="T351" s="75" t="e">
        <f t="shared" si="250"/>
        <v>#REF!</v>
      </c>
      <c r="U351" s="75">
        <f t="shared" si="250"/>
        <v>0</v>
      </c>
      <c r="V351" s="75">
        <f t="shared" si="250"/>
        <v>0</v>
      </c>
      <c r="W351" s="75" t="e">
        <f t="shared" si="249"/>
        <v>#REF!</v>
      </c>
      <c r="X351" s="75">
        <f t="shared" si="249"/>
        <v>20000</v>
      </c>
      <c r="Y351" s="75">
        <f t="shared" si="249"/>
        <v>22500</v>
      </c>
      <c r="Z351" s="75">
        <f t="shared" si="249"/>
        <v>22500</v>
      </c>
      <c r="AA351" s="75">
        <f t="shared" si="249"/>
        <v>0</v>
      </c>
      <c r="AB351" s="75">
        <f t="shared" si="249"/>
        <v>948</v>
      </c>
      <c r="AC351" s="75">
        <f t="shared" si="249"/>
        <v>0</v>
      </c>
      <c r="AD351" s="75"/>
      <c r="AE351" s="75"/>
      <c r="AF351" s="75"/>
      <c r="AG351" s="84">
        <f t="shared" si="247"/>
        <v>0</v>
      </c>
      <c r="AH351" s="71"/>
      <c r="AI351" s="71">
        <v>0</v>
      </c>
      <c r="AJ351" s="22"/>
      <c r="AK351" s="71"/>
      <c r="AL351" s="71"/>
      <c r="AM351" s="262"/>
    </row>
    <row r="352" spans="1:39" ht="13.5" hidden="1" thickBot="1">
      <c r="A352" s="112"/>
      <c r="B352" s="113">
        <v>43</v>
      </c>
      <c r="C352" s="113"/>
      <c r="D352" s="113"/>
      <c r="E352" s="113"/>
      <c r="F352" s="113"/>
      <c r="G352" s="113"/>
      <c r="H352" s="113"/>
      <c r="I352" s="114">
        <v>423</v>
      </c>
      <c r="J352" s="115" t="s">
        <v>289</v>
      </c>
      <c r="K352" s="116">
        <f t="shared" ref="K352:R352" si="251">SUM(K354:K356)</f>
        <v>0</v>
      </c>
      <c r="L352" s="116">
        <f t="shared" si="251"/>
        <v>0</v>
      </c>
      <c r="M352" s="116">
        <f t="shared" si="251"/>
        <v>0</v>
      </c>
      <c r="N352" s="116">
        <f t="shared" si="251"/>
        <v>0</v>
      </c>
      <c r="O352" s="116">
        <f t="shared" si="251"/>
        <v>0</v>
      </c>
      <c r="P352" s="116">
        <f t="shared" si="251"/>
        <v>0</v>
      </c>
      <c r="Q352" s="116">
        <f t="shared" si="251"/>
        <v>0</v>
      </c>
      <c r="R352" s="116">
        <f t="shared" si="251"/>
        <v>0</v>
      </c>
      <c r="S352" s="116" t="e">
        <f>SUM(#REF!)</f>
        <v>#REF!</v>
      </c>
      <c r="T352" s="116" t="e">
        <f>SUM(#REF!)</f>
        <v>#REF!</v>
      </c>
      <c r="U352" s="116">
        <v>0</v>
      </c>
      <c r="V352" s="116">
        <v>0</v>
      </c>
      <c r="W352" s="116" t="e">
        <f>SUM(#REF!)</f>
        <v>#REF!</v>
      </c>
      <c r="X352" s="116">
        <f>SUM(X353:X353)</f>
        <v>20000</v>
      </c>
      <c r="Y352" s="116">
        <f>SUM(Y353:Y353)</f>
        <v>22500</v>
      </c>
      <c r="Z352" s="116">
        <f>SUM(Z353:Z353)</f>
        <v>22500</v>
      </c>
      <c r="AA352" s="116">
        <f t="shared" ref="AA352:AC352" si="252">SUM(AA353:AA353)</f>
        <v>0</v>
      </c>
      <c r="AB352" s="116">
        <f t="shared" si="252"/>
        <v>948</v>
      </c>
      <c r="AC352" s="116">
        <f t="shared" si="252"/>
        <v>0</v>
      </c>
      <c r="AD352" s="116"/>
      <c r="AE352" s="116"/>
      <c r="AF352" s="116"/>
      <c r="AG352" s="242">
        <f t="shared" si="247"/>
        <v>0</v>
      </c>
      <c r="AH352" s="119"/>
      <c r="AI352" s="119">
        <v>0</v>
      </c>
      <c r="AJ352" s="47">
        <v>0</v>
      </c>
      <c r="AK352" s="119"/>
      <c r="AL352" s="119"/>
      <c r="AM352" s="264"/>
    </row>
    <row r="353" spans="1:39" ht="13.5" hidden="1" thickBot="1">
      <c r="A353" s="354"/>
      <c r="B353" s="355"/>
      <c r="C353" s="355"/>
      <c r="D353" s="355"/>
      <c r="E353" s="355"/>
      <c r="F353" s="355"/>
      <c r="G353" s="355"/>
      <c r="H353" s="355"/>
      <c r="I353" s="356">
        <v>42311</v>
      </c>
      <c r="J353" s="357" t="s">
        <v>84</v>
      </c>
      <c r="K353" s="358"/>
      <c r="L353" s="358"/>
      <c r="M353" s="358"/>
      <c r="N353" s="358"/>
      <c r="O353" s="358"/>
      <c r="P353" s="358"/>
      <c r="Q353" s="358"/>
      <c r="R353" s="358"/>
      <c r="S353" s="358"/>
      <c r="T353" s="358"/>
      <c r="U353" s="358"/>
      <c r="V353" s="358"/>
      <c r="W353" s="358"/>
      <c r="X353" s="358">
        <v>20000</v>
      </c>
      <c r="Y353" s="358">
        <v>22500</v>
      </c>
      <c r="Z353" s="358">
        <v>22500</v>
      </c>
      <c r="AA353" s="359">
        <v>0</v>
      </c>
      <c r="AB353" s="358">
        <v>948</v>
      </c>
      <c r="AC353" s="359">
        <v>0</v>
      </c>
      <c r="AD353" s="359"/>
      <c r="AE353" s="359"/>
      <c r="AF353" s="359"/>
      <c r="AG353" s="360">
        <f t="shared" si="247"/>
        <v>0</v>
      </c>
      <c r="AH353" s="359"/>
      <c r="AI353" s="359">
        <v>0</v>
      </c>
      <c r="AJ353" s="361">
        <v>0</v>
      </c>
      <c r="AK353" s="359"/>
      <c r="AL353" s="359"/>
      <c r="AM353" s="362"/>
    </row>
    <row r="354" spans="1:39">
      <c r="A354" s="123"/>
      <c r="B354" s="122"/>
      <c r="C354" s="122"/>
      <c r="D354" s="122"/>
      <c r="E354" s="122"/>
      <c r="F354" s="122"/>
      <c r="G354" s="122"/>
      <c r="H354" s="122"/>
      <c r="I354" s="125"/>
      <c r="J354" s="123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124"/>
      <c r="W354" s="124"/>
      <c r="X354" s="82"/>
      <c r="Y354" s="82"/>
      <c r="Z354" s="82"/>
      <c r="AA354" s="82"/>
      <c r="AB354" s="82"/>
      <c r="AC354" s="82"/>
      <c r="AD354" s="82"/>
      <c r="AE354" s="82"/>
      <c r="AF354" s="82"/>
      <c r="AG354" s="229"/>
    </row>
    <row r="355" spans="1:39">
      <c r="A355" s="123"/>
      <c r="B355" s="122"/>
      <c r="C355" s="122"/>
      <c r="D355" s="122"/>
      <c r="E355" s="122"/>
      <c r="F355" s="122"/>
      <c r="G355" s="122"/>
      <c r="H355" s="122"/>
      <c r="I355" s="125"/>
      <c r="J355" s="123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124"/>
      <c r="W355" s="124"/>
      <c r="X355" s="82"/>
      <c r="Y355" s="82"/>
      <c r="Z355" s="82"/>
      <c r="AA355" s="82"/>
      <c r="AB355" s="82"/>
      <c r="AC355" s="82"/>
      <c r="AD355" s="82"/>
      <c r="AE355" s="82"/>
      <c r="AF355" s="82"/>
      <c r="AG355" s="229"/>
    </row>
    <row r="356" spans="1:39" ht="13.5" thickBot="1">
      <c r="A356" s="123"/>
      <c r="B356" s="122"/>
      <c r="C356" s="122"/>
      <c r="D356" s="122"/>
      <c r="E356" s="122"/>
      <c r="F356" s="122"/>
      <c r="G356" s="122"/>
      <c r="H356" s="122"/>
      <c r="I356" s="125"/>
      <c r="J356" s="123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124"/>
      <c r="W356" s="124"/>
      <c r="X356" s="82"/>
      <c r="Y356" s="82"/>
      <c r="Z356" s="82"/>
      <c r="AA356" s="82"/>
      <c r="AB356" s="82"/>
      <c r="AC356" s="82"/>
      <c r="AD356" s="82"/>
      <c r="AE356" s="82"/>
      <c r="AF356" s="82"/>
      <c r="AG356" s="229"/>
    </row>
    <row r="357" spans="1:39" ht="15.75" thickBot="1">
      <c r="A357" s="123"/>
      <c r="B357" s="122"/>
      <c r="C357" s="122"/>
      <c r="D357" s="122"/>
      <c r="E357" s="122"/>
      <c r="F357" s="122"/>
      <c r="G357" s="122"/>
      <c r="H357" s="122"/>
      <c r="I357" s="223"/>
      <c r="J357" s="224" t="s">
        <v>409</v>
      </c>
      <c r="K357" s="225"/>
      <c r="L357" s="225"/>
      <c r="M357" s="225"/>
      <c r="N357" s="225"/>
      <c r="O357" s="225"/>
      <c r="P357" s="225"/>
      <c r="Q357" s="225"/>
      <c r="R357" s="225"/>
      <c r="S357" s="225"/>
      <c r="T357" s="225"/>
      <c r="U357" s="225"/>
      <c r="V357" s="226"/>
      <c r="W357" s="226"/>
      <c r="X357" s="225"/>
      <c r="Y357" s="225"/>
      <c r="Z357" s="225"/>
      <c r="AA357" s="120" t="s">
        <v>360</v>
      </c>
      <c r="AB357" s="120" t="s">
        <v>346</v>
      </c>
      <c r="AC357" s="120" t="s">
        <v>435</v>
      </c>
      <c r="AD357" s="120"/>
      <c r="AE357" s="120" t="s">
        <v>450</v>
      </c>
      <c r="AF357" s="120" t="s">
        <v>448</v>
      </c>
      <c r="AG357" s="120" t="s">
        <v>449</v>
      </c>
      <c r="AH357" s="276"/>
      <c r="AI357" s="120" t="s">
        <v>480</v>
      </c>
      <c r="AJ357" s="202"/>
      <c r="AK357" s="120" t="s">
        <v>517</v>
      </c>
      <c r="AL357" s="120" t="s">
        <v>518</v>
      </c>
      <c r="AM357" s="261" t="s">
        <v>519</v>
      </c>
    </row>
    <row r="358" spans="1:39">
      <c r="A358" s="123"/>
      <c r="B358" s="122"/>
      <c r="C358" s="122"/>
      <c r="D358" s="122"/>
      <c r="E358" s="122"/>
      <c r="F358" s="122"/>
      <c r="G358" s="122"/>
      <c r="H358" s="122"/>
      <c r="I358" s="227" t="s">
        <v>423</v>
      </c>
      <c r="J358" s="220" t="s">
        <v>410</v>
      </c>
      <c r="K358" s="221"/>
      <c r="L358" s="221"/>
      <c r="M358" s="221"/>
      <c r="N358" s="221"/>
      <c r="O358" s="221"/>
      <c r="P358" s="221"/>
      <c r="Q358" s="221"/>
      <c r="R358" s="221"/>
      <c r="S358" s="221"/>
      <c r="T358" s="221"/>
      <c r="U358" s="221"/>
      <c r="V358" s="222"/>
      <c r="W358" s="222"/>
      <c r="X358" s="221"/>
      <c r="Y358" s="221"/>
      <c r="Z358" s="221"/>
      <c r="AA358" s="221">
        <f>SUM(AA10+AA19+AA27+AA108+AA318+AA349+AA114)</f>
        <v>2674000</v>
      </c>
      <c r="AB358" s="221">
        <f>SUM(AB10+AB19+AB27+AB108+AB318+AB349+AB114)</f>
        <v>1595297.5499999998</v>
      </c>
      <c r="AC358" s="221">
        <f>SUM(AC10+AC19+AC27+AC108+AC318+AC349+AC114)</f>
        <v>3383500</v>
      </c>
      <c r="AD358" s="221"/>
      <c r="AE358" s="221">
        <f t="shared" ref="AE358:AM358" si="253">SUM(AE10+AE19+AE27+AE108+AE318+AE349+AE114)</f>
        <v>0</v>
      </c>
      <c r="AF358" s="221">
        <f t="shared" si="253"/>
        <v>0</v>
      </c>
      <c r="AG358" s="221">
        <f t="shared" si="253"/>
        <v>3401000</v>
      </c>
      <c r="AH358" s="221">
        <f t="shared" si="253"/>
        <v>2074779.09</v>
      </c>
      <c r="AI358" s="221">
        <f t="shared" si="253"/>
        <v>3555500</v>
      </c>
      <c r="AJ358" s="221">
        <f t="shared" si="253"/>
        <v>1339460.78</v>
      </c>
      <c r="AK358" s="221">
        <f t="shared" si="253"/>
        <v>3384500</v>
      </c>
      <c r="AL358" s="221">
        <f t="shared" si="253"/>
        <v>3480000</v>
      </c>
      <c r="AM358" s="275">
        <f t="shared" si="253"/>
        <v>3622000</v>
      </c>
    </row>
    <row r="359" spans="1:39">
      <c r="A359" s="123"/>
      <c r="B359" s="122"/>
      <c r="C359" s="122"/>
      <c r="D359" s="122"/>
      <c r="E359" s="122"/>
      <c r="F359" s="122"/>
      <c r="G359" s="122"/>
      <c r="H359" s="122"/>
      <c r="I359" s="269" t="s">
        <v>424</v>
      </c>
      <c r="J359" s="217" t="s">
        <v>411</v>
      </c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218"/>
      <c r="W359" s="218"/>
      <c r="X359" s="137"/>
      <c r="Y359" s="137"/>
      <c r="Z359" s="137"/>
      <c r="AA359" s="137">
        <f t="shared" ref="AA359:AM359" si="254">SUM(AA135)</f>
        <v>85000</v>
      </c>
      <c r="AB359" s="137">
        <f t="shared" si="254"/>
        <v>0</v>
      </c>
      <c r="AC359" s="137">
        <f t="shared" si="254"/>
        <v>85000</v>
      </c>
      <c r="AD359" s="137"/>
      <c r="AE359" s="137">
        <f t="shared" si="254"/>
        <v>0</v>
      </c>
      <c r="AF359" s="137">
        <f t="shared" si="254"/>
        <v>0</v>
      </c>
      <c r="AG359" s="137">
        <f t="shared" si="254"/>
        <v>85000</v>
      </c>
      <c r="AH359" s="137">
        <f t="shared" si="254"/>
        <v>0</v>
      </c>
      <c r="AI359" s="137">
        <f t="shared" si="254"/>
        <v>50000</v>
      </c>
      <c r="AJ359" s="137">
        <f t="shared" si="254"/>
        <v>0</v>
      </c>
      <c r="AK359" s="137">
        <f t="shared" si="254"/>
        <v>50000</v>
      </c>
      <c r="AL359" s="137">
        <f t="shared" si="254"/>
        <v>50000</v>
      </c>
      <c r="AM359" s="219">
        <f t="shared" si="254"/>
        <v>50000</v>
      </c>
    </row>
    <row r="360" spans="1:39">
      <c r="A360" s="123"/>
      <c r="B360" s="122"/>
      <c r="C360" s="122"/>
      <c r="D360" s="122"/>
      <c r="E360" s="122"/>
      <c r="F360" s="122"/>
      <c r="G360" s="122"/>
      <c r="H360" s="122"/>
      <c r="I360" s="228" t="s">
        <v>425</v>
      </c>
      <c r="J360" s="217" t="s">
        <v>412</v>
      </c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218"/>
      <c r="W360" s="218"/>
      <c r="X360" s="137"/>
      <c r="Y360" s="137"/>
      <c r="Z360" s="137"/>
      <c r="AA360" s="137">
        <f t="shared" ref="AA360:AM360" si="255">SUM(AA141)</f>
        <v>8000</v>
      </c>
      <c r="AB360" s="137">
        <f t="shared" si="255"/>
        <v>0</v>
      </c>
      <c r="AC360" s="137">
        <f t="shared" si="255"/>
        <v>30000</v>
      </c>
      <c r="AD360" s="137"/>
      <c r="AE360" s="137">
        <f t="shared" si="255"/>
        <v>0</v>
      </c>
      <c r="AF360" s="137">
        <f t="shared" si="255"/>
        <v>0</v>
      </c>
      <c r="AG360" s="137">
        <f t="shared" si="255"/>
        <v>10000</v>
      </c>
      <c r="AH360" s="137">
        <f t="shared" si="255"/>
        <v>4997.09</v>
      </c>
      <c r="AI360" s="137">
        <f t="shared" si="255"/>
        <v>10000</v>
      </c>
      <c r="AJ360" s="137">
        <f t="shared" si="255"/>
        <v>0</v>
      </c>
      <c r="AK360" s="137">
        <f t="shared" si="255"/>
        <v>10000</v>
      </c>
      <c r="AL360" s="137">
        <f t="shared" si="255"/>
        <v>10000</v>
      </c>
      <c r="AM360" s="219">
        <f t="shared" si="255"/>
        <v>10000</v>
      </c>
    </row>
    <row r="361" spans="1:39">
      <c r="A361" s="123"/>
      <c r="B361" s="122"/>
      <c r="C361" s="122"/>
      <c r="D361" s="122"/>
      <c r="E361" s="122"/>
      <c r="F361" s="122"/>
      <c r="G361" s="122"/>
      <c r="H361" s="122"/>
      <c r="I361" s="228" t="s">
        <v>470</v>
      </c>
      <c r="J361" s="217" t="s">
        <v>471</v>
      </c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218"/>
      <c r="W361" s="218"/>
      <c r="X361" s="137"/>
      <c r="Y361" s="137"/>
      <c r="Z361" s="137"/>
      <c r="AA361" s="137">
        <v>35000</v>
      </c>
      <c r="AB361" s="137">
        <v>30000</v>
      </c>
      <c r="AC361" s="137">
        <v>315000</v>
      </c>
      <c r="AD361" s="137"/>
      <c r="AE361" s="137">
        <v>0</v>
      </c>
      <c r="AF361" s="137">
        <v>25000</v>
      </c>
      <c r="AG361" s="137">
        <f>SUM(AG308)</f>
        <v>290000</v>
      </c>
      <c r="AH361" s="137">
        <f t="shared" ref="AH361:AM361" si="256">SUM(AH308)</f>
        <v>133000</v>
      </c>
      <c r="AI361" s="137">
        <f t="shared" si="256"/>
        <v>555000</v>
      </c>
      <c r="AJ361" s="137">
        <f t="shared" si="256"/>
        <v>0</v>
      </c>
      <c r="AK361" s="137">
        <f t="shared" si="256"/>
        <v>555000</v>
      </c>
      <c r="AL361" s="137">
        <f t="shared" si="256"/>
        <v>555000</v>
      </c>
      <c r="AM361" s="219">
        <f t="shared" si="256"/>
        <v>555000</v>
      </c>
    </row>
    <row r="362" spans="1:39">
      <c r="A362" s="123"/>
      <c r="B362" s="122"/>
      <c r="C362" s="122"/>
      <c r="D362" s="122"/>
      <c r="E362" s="122"/>
      <c r="F362" s="122"/>
      <c r="G362" s="122"/>
      <c r="H362" s="122"/>
      <c r="I362" s="228" t="s">
        <v>426</v>
      </c>
      <c r="J362" s="217" t="s">
        <v>414</v>
      </c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218"/>
      <c r="W362" s="218"/>
      <c r="X362" s="137"/>
      <c r="Y362" s="137"/>
      <c r="Z362" s="137"/>
      <c r="AA362" s="137">
        <f t="shared" ref="AA362:AM362" si="257">SUM(AA193)</f>
        <v>50000</v>
      </c>
      <c r="AB362" s="137">
        <f t="shared" si="257"/>
        <v>7230.75</v>
      </c>
      <c r="AC362" s="137">
        <f t="shared" si="257"/>
        <v>50000</v>
      </c>
      <c r="AD362" s="137"/>
      <c r="AE362" s="137">
        <f t="shared" si="257"/>
        <v>0</v>
      </c>
      <c r="AF362" s="137">
        <f t="shared" si="257"/>
        <v>0</v>
      </c>
      <c r="AG362" s="137">
        <f t="shared" si="257"/>
        <v>50000</v>
      </c>
      <c r="AH362" s="137">
        <f t="shared" si="257"/>
        <v>8325</v>
      </c>
      <c r="AI362" s="137">
        <f t="shared" si="257"/>
        <v>50000</v>
      </c>
      <c r="AJ362" s="137">
        <f t="shared" si="257"/>
        <v>0</v>
      </c>
      <c r="AK362" s="137">
        <f t="shared" si="257"/>
        <v>50000</v>
      </c>
      <c r="AL362" s="137">
        <f t="shared" si="257"/>
        <v>50000</v>
      </c>
      <c r="AM362" s="219">
        <f t="shared" si="257"/>
        <v>50000</v>
      </c>
    </row>
    <row r="363" spans="1:39">
      <c r="A363" s="123"/>
      <c r="B363" s="122"/>
      <c r="C363" s="122"/>
      <c r="D363" s="122"/>
      <c r="E363" s="122"/>
      <c r="F363" s="122"/>
      <c r="G363" s="122"/>
      <c r="H363" s="122"/>
      <c r="I363" s="228" t="s">
        <v>427</v>
      </c>
      <c r="J363" s="217" t="s">
        <v>413</v>
      </c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218"/>
      <c r="W363" s="218"/>
      <c r="X363" s="137"/>
      <c r="Y363" s="137"/>
      <c r="Z363" s="137"/>
      <c r="AA363" s="137">
        <f t="shared" ref="AA363:AM363" si="258">SUM(AA186+AA202+AA211+AA175)</f>
        <v>1450000</v>
      </c>
      <c r="AB363" s="137">
        <f t="shared" si="258"/>
        <v>176548.45</v>
      </c>
      <c r="AC363" s="137">
        <f t="shared" si="258"/>
        <v>2188000</v>
      </c>
      <c r="AD363" s="137"/>
      <c r="AE363" s="137">
        <f t="shared" si="258"/>
        <v>0</v>
      </c>
      <c r="AF363" s="137">
        <f t="shared" si="258"/>
        <v>0</v>
      </c>
      <c r="AG363" s="137">
        <f t="shared" si="258"/>
        <v>2398000</v>
      </c>
      <c r="AH363" s="137">
        <f t="shared" si="258"/>
        <v>745536.41</v>
      </c>
      <c r="AI363" s="137">
        <f t="shared" si="258"/>
        <v>2350000</v>
      </c>
      <c r="AJ363" s="137">
        <f t="shared" si="258"/>
        <v>300247.48000000004</v>
      </c>
      <c r="AK363" s="137">
        <f t="shared" si="258"/>
        <v>8300000</v>
      </c>
      <c r="AL363" s="137">
        <f t="shared" si="258"/>
        <v>4750000</v>
      </c>
      <c r="AM363" s="219">
        <f t="shared" si="258"/>
        <v>4750000</v>
      </c>
    </row>
    <row r="364" spans="1:39">
      <c r="A364" s="123"/>
      <c r="B364" s="122"/>
      <c r="C364" s="122"/>
      <c r="D364" s="122"/>
      <c r="E364" s="122"/>
      <c r="F364" s="122"/>
      <c r="G364" s="122"/>
      <c r="H364" s="122"/>
      <c r="I364" s="228" t="s">
        <v>428</v>
      </c>
      <c r="J364" s="217" t="s">
        <v>415</v>
      </c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218"/>
      <c r="W364" s="218"/>
      <c r="X364" s="137"/>
      <c r="Y364" s="137"/>
      <c r="Z364" s="137"/>
      <c r="AA364" s="137">
        <f t="shared" ref="AA364:AM364" si="259">SUM(AA298)</f>
        <v>213000</v>
      </c>
      <c r="AB364" s="137">
        <f t="shared" si="259"/>
        <v>135700</v>
      </c>
      <c r="AC364" s="137">
        <f t="shared" si="259"/>
        <v>213000</v>
      </c>
      <c r="AD364" s="137"/>
      <c r="AE364" s="137">
        <f t="shared" si="259"/>
        <v>0</v>
      </c>
      <c r="AF364" s="137">
        <f t="shared" si="259"/>
        <v>0</v>
      </c>
      <c r="AG364" s="137">
        <f t="shared" si="259"/>
        <v>213000</v>
      </c>
      <c r="AH364" s="137">
        <f t="shared" si="259"/>
        <v>142500</v>
      </c>
      <c r="AI364" s="137">
        <f t="shared" si="259"/>
        <v>213000</v>
      </c>
      <c r="AJ364" s="137">
        <f t="shared" si="259"/>
        <v>121000</v>
      </c>
      <c r="AK364" s="137">
        <f t="shared" si="259"/>
        <v>253000</v>
      </c>
      <c r="AL364" s="137">
        <f t="shared" si="259"/>
        <v>250000</v>
      </c>
      <c r="AM364" s="219">
        <f t="shared" si="259"/>
        <v>250000</v>
      </c>
    </row>
    <row r="365" spans="1:39">
      <c r="A365" s="123"/>
      <c r="B365" s="122"/>
      <c r="C365" s="122"/>
      <c r="D365" s="122"/>
      <c r="E365" s="122"/>
      <c r="F365" s="122"/>
      <c r="G365" s="122"/>
      <c r="H365" s="122"/>
      <c r="I365" s="228" t="s">
        <v>429</v>
      </c>
      <c r="J365" s="217" t="s">
        <v>416</v>
      </c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218"/>
      <c r="W365" s="218"/>
      <c r="X365" s="137"/>
      <c r="Y365" s="137"/>
      <c r="Z365" s="137"/>
      <c r="AA365" s="137">
        <f t="shared" ref="AA365:AM365" si="260">SUM(AA259+AA265+AA271+AA277)</f>
        <v>274000</v>
      </c>
      <c r="AB365" s="137">
        <f t="shared" si="260"/>
        <v>103500</v>
      </c>
      <c r="AC365" s="137">
        <f t="shared" si="260"/>
        <v>324000</v>
      </c>
      <c r="AD365" s="137"/>
      <c r="AE365" s="137">
        <f t="shared" si="260"/>
        <v>0</v>
      </c>
      <c r="AF365" s="137">
        <f t="shared" si="260"/>
        <v>0</v>
      </c>
      <c r="AG365" s="137">
        <f t="shared" si="260"/>
        <v>336000</v>
      </c>
      <c r="AH365" s="137">
        <f t="shared" si="260"/>
        <v>184000</v>
      </c>
      <c r="AI365" s="137">
        <f t="shared" si="260"/>
        <v>327000</v>
      </c>
      <c r="AJ365" s="137">
        <f t="shared" si="260"/>
        <v>150000</v>
      </c>
      <c r="AK365" s="137">
        <f t="shared" si="260"/>
        <v>338000</v>
      </c>
      <c r="AL365" s="137">
        <f t="shared" si="260"/>
        <v>338000</v>
      </c>
      <c r="AM365" s="219">
        <f t="shared" si="260"/>
        <v>338000</v>
      </c>
    </row>
    <row r="366" spans="1:39">
      <c r="A366" s="123"/>
      <c r="B366" s="122"/>
      <c r="C366" s="122"/>
      <c r="D366" s="122"/>
      <c r="E366" s="122"/>
      <c r="F366" s="122"/>
      <c r="G366" s="122"/>
      <c r="H366" s="122"/>
      <c r="I366" s="228" t="s">
        <v>430</v>
      </c>
      <c r="J366" s="217" t="s">
        <v>417</v>
      </c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218"/>
      <c r="W366" s="218"/>
      <c r="X366" s="137"/>
      <c r="Y366" s="137"/>
      <c r="Z366" s="137"/>
      <c r="AA366" s="137">
        <f t="shared" ref="AA366:AM366" si="261">SUM(AA250)</f>
        <v>55000</v>
      </c>
      <c r="AB366" s="137">
        <f t="shared" si="261"/>
        <v>9500</v>
      </c>
      <c r="AC366" s="137">
        <f t="shared" si="261"/>
        <v>115000</v>
      </c>
      <c r="AD366" s="137"/>
      <c r="AE366" s="137">
        <f t="shared" si="261"/>
        <v>0</v>
      </c>
      <c r="AF366" s="137">
        <f t="shared" si="261"/>
        <v>0</v>
      </c>
      <c r="AG366" s="137">
        <f t="shared" si="261"/>
        <v>220000</v>
      </c>
      <c r="AH366" s="137">
        <f t="shared" si="261"/>
        <v>211155</v>
      </c>
      <c r="AI366" s="137">
        <f t="shared" si="261"/>
        <v>135000</v>
      </c>
      <c r="AJ366" s="137">
        <f t="shared" si="261"/>
        <v>12500</v>
      </c>
      <c r="AK366" s="137">
        <f t="shared" si="261"/>
        <v>135000</v>
      </c>
      <c r="AL366" s="137">
        <f t="shared" si="261"/>
        <v>140000</v>
      </c>
      <c r="AM366" s="219">
        <f t="shared" si="261"/>
        <v>140000</v>
      </c>
    </row>
    <row r="367" spans="1:39">
      <c r="A367" s="123"/>
      <c r="B367" s="122"/>
      <c r="C367" s="122"/>
      <c r="D367" s="122"/>
      <c r="E367" s="122"/>
      <c r="F367" s="122"/>
      <c r="G367" s="122"/>
      <c r="H367" s="122"/>
      <c r="I367" s="228" t="s">
        <v>431</v>
      </c>
      <c r="J367" s="217" t="s">
        <v>418</v>
      </c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218"/>
      <c r="W367" s="218"/>
      <c r="X367" s="137"/>
      <c r="Y367" s="137"/>
      <c r="Z367" s="137"/>
      <c r="AA367" s="137">
        <f t="shared" ref="AA367:AM367" si="262">SUM(AA148)</f>
        <v>116000</v>
      </c>
      <c r="AB367" s="137">
        <f t="shared" si="262"/>
        <v>63895.98</v>
      </c>
      <c r="AC367" s="137">
        <f t="shared" si="262"/>
        <v>116000</v>
      </c>
      <c r="AD367" s="137"/>
      <c r="AE367" s="137">
        <f t="shared" si="262"/>
        <v>0</v>
      </c>
      <c r="AF367" s="137">
        <f t="shared" si="262"/>
        <v>0</v>
      </c>
      <c r="AG367" s="137">
        <f t="shared" si="262"/>
        <v>116000</v>
      </c>
      <c r="AH367" s="137">
        <f t="shared" si="262"/>
        <v>80602.94</v>
      </c>
      <c r="AI367" s="137">
        <f t="shared" si="262"/>
        <v>116000</v>
      </c>
      <c r="AJ367" s="137">
        <f t="shared" si="262"/>
        <v>51267.74</v>
      </c>
      <c r="AK367" s="137">
        <f t="shared" si="262"/>
        <v>116000</v>
      </c>
      <c r="AL367" s="137">
        <f t="shared" si="262"/>
        <v>120000</v>
      </c>
      <c r="AM367" s="219">
        <f t="shared" si="262"/>
        <v>120000</v>
      </c>
    </row>
    <row r="368" spans="1:39">
      <c r="A368" s="123"/>
      <c r="B368" s="122"/>
      <c r="C368" s="122"/>
      <c r="D368" s="122"/>
      <c r="E368" s="122"/>
      <c r="F368" s="122"/>
      <c r="G368" s="122"/>
      <c r="H368" s="122"/>
      <c r="I368" s="228" t="s">
        <v>432</v>
      </c>
      <c r="J368" s="217" t="s">
        <v>419</v>
      </c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218"/>
      <c r="W368" s="218"/>
      <c r="X368" s="137"/>
      <c r="Y368" s="137"/>
      <c r="Z368" s="137"/>
      <c r="AA368" s="137">
        <f t="shared" ref="AA368:AM368" si="263">SUM(AA162)</f>
        <v>69000</v>
      </c>
      <c r="AB368" s="137">
        <f t="shared" si="263"/>
        <v>40113.64</v>
      </c>
      <c r="AC368" s="137">
        <f t="shared" si="263"/>
        <v>69000</v>
      </c>
      <c r="AD368" s="137"/>
      <c r="AE368" s="137">
        <f t="shared" si="263"/>
        <v>0</v>
      </c>
      <c r="AF368" s="137">
        <f t="shared" si="263"/>
        <v>0</v>
      </c>
      <c r="AG368" s="137">
        <f t="shared" si="263"/>
        <v>73000</v>
      </c>
      <c r="AH368" s="137">
        <f t="shared" si="263"/>
        <v>49222.9</v>
      </c>
      <c r="AI368" s="137">
        <f t="shared" si="263"/>
        <v>72000</v>
      </c>
      <c r="AJ368" s="137">
        <f t="shared" si="263"/>
        <v>8051</v>
      </c>
      <c r="AK368" s="137">
        <f t="shared" si="263"/>
        <v>72000</v>
      </c>
      <c r="AL368" s="137">
        <f t="shared" si="263"/>
        <v>72000</v>
      </c>
      <c r="AM368" s="219">
        <f t="shared" si="263"/>
        <v>72000</v>
      </c>
    </row>
    <row r="369" spans="1:39">
      <c r="A369" s="123"/>
      <c r="B369" s="122"/>
      <c r="C369" s="122"/>
      <c r="D369" s="122"/>
      <c r="E369" s="122"/>
      <c r="F369" s="122"/>
      <c r="G369" s="122"/>
      <c r="H369" s="122"/>
      <c r="I369" s="228" t="s">
        <v>433</v>
      </c>
      <c r="J369" s="217" t="s">
        <v>420</v>
      </c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218"/>
      <c r="W369" s="218"/>
      <c r="X369" s="137"/>
      <c r="Y369" s="137"/>
      <c r="Z369" s="137"/>
      <c r="AA369" s="137">
        <f t="shared" ref="AA369:AM369" si="264">SUM(AA156)</f>
        <v>35000</v>
      </c>
      <c r="AB369" s="137">
        <f t="shared" si="264"/>
        <v>6735.11</v>
      </c>
      <c r="AC369" s="137">
        <f t="shared" si="264"/>
        <v>35000</v>
      </c>
      <c r="AD369" s="137"/>
      <c r="AE369" s="137">
        <f t="shared" si="264"/>
        <v>0</v>
      </c>
      <c r="AF369" s="137">
        <f t="shared" si="264"/>
        <v>0</v>
      </c>
      <c r="AG369" s="137">
        <f t="shared" si="264"/>
        <v>35000</v>
      </c>
      <c r="AH369" s="137">
        <f t="shared" si="264"/>
        <v>6097.03</v>
      </c>
      <c r="AI369" s="137">
        <f t="shared" si="264"/>
        <v>35000</v>
      </c>
      <c r="AJ369" s="137">
        <f t="shared" si="264"/>
        <v>5570.24</v>
      </c>
      <c r="AK369" s="137">
        <f t="shared" si="264"/>
        <v>35000</v>
      </c>
      <c r="AL369" s="137">
        <f t="shared" si="264"/>
        <v>35000</v>
      </c>
      <c r="AM369" s="219">
        <f t="shared" si="264"/>
        <v>35000</v>
      </c>
    </row>
    <row r="370" spans="1:39" ht="13.5" thickBot="1">
      <c r="A370" s="123"/>
      <c r="B370" s="122"/>
      <c r="C370" s="122"/>
      <c r="D370" s="122"/>
      <c r="E370" s="122"/>
      <c r="F370" s="122"/>
      <c r="G370" s="122"/>
      <c r="H370" s="122"/>
      <c r="I370" s="270">
        <v>1070</v>
      </c>
      <c r="J370" s="271" t="s">
        <v>421</v>
      </c>
      <c r="K370" s="272"/>
      <c r="L370" s="272"/>
      <c r="M370" s="272"/>
      <c r="N370" s="272"/>
      <c r="O370" s="272"/>
      <c r="P370" s="272"/>
      <c r="Q370" s="272"/>
      <c r="R370" s="272"/>
      <c r="S370" s="272"/>
      <c r="T370" s="272"/>
      <c r="U370" s="272"/>
      <c r="V370" s="273"/>
      <c r="W370" s="273"/>
      <c r="X370" s="272"/>
      <c r="Y370" s="272"/>
      <c r="Z370" s="272"/>
      <c r="AA370" s="272">
        <f t="shared" ref="AA370:AM370" si="265">SUM(AA220+AA230+AA243)</f>
        <v>112000</v>
      </c>
      <c r="AB370" s="272">
        <f t="shared" si="265"/>
        <v>39395.379999999997</v>
      </c>
      <c r="AC370" s="272">
        <f t="shared" si="265"/>
        <v>132000</v>
      </c>
      <c r="AD370" s="272"/>
      <c r="AE370" s="272">
        <f t="shared" si="265"/>
        <v>0</v>
      </c>
      <c r="AF370" s="272">
        <f t="shared" si="265"/>
        <v>0</v>
      </c>
      <c r="AG370" s="272">
        <f t="shared" si="265"/>
        <v>149000</v>
      </c>
      <c r="AH370" s="272">
        <f t="shared" si="265"/>
        <v>95153.98</v>
      </c>
      <c r="AI370" s="272">
        <f t="shared" si="265"/>
        <v>185000</v>
      </c>
      <c r="AJ370" s="272">
        <f t="shared" si="265"/>
        <v>86900.66</v>
      </c>
      <c r="AK370" s="272">
        <f t="shared" si="265"/>
        <v>237000</v>
      </c>
      <c r="AL370" s="272">
        <f t="shared" si="265"/>
        <v>240000</v>
      </c>
      <c r="AM370" s="274">
        <f t="shared" si="265"/>
        <v>240000</v>
      </c>
    </row>
    <row r="371" spans="1:39" ht="13.5" thickBot="1">
      <c r="A371" s="123"/>
      <c r="B371" s="122"/>
      <c r="C371" s="122"/>
      <c r="D371" s="122"/>
      <c r="E371" s="122"/>
      <c r="F371" s="122"/>
      <c r="G371" s="122"/>
      <c r="H371" s="122"/>
      <c r="I371" s="265"/>
      <c r="J371" s="266" t="s">
        <v>422</v>
      </c>
      <c r="K371" s="267"/>
      <c r="L371" s="267"/>
      <c r="M371" s="267"/>
      <c r="N371" s="267"/>
      <c r="O371" s="267"/>
      <c r="P371" s="267"/>
      <c r="Q371" s="267"/>
      <c r="R371" s="267"/>
      <c r="S371" s="267"/>
      <c r="T371" s="267"/>
      <c r="U371" s="267"/>
      <c r="V371" s="268"/>
      <c r="W371" s="268"/>
      <c r="X371" s="267"/>
      <c r="Y371" s="267"/>
      <c r="Z371" s="267"/>
      <c r="AA371" s="267">
        <f t="shared" ref="AA371:AM371" si="266">SUM(AA358:AA370)</f>
        <v>5176000</v>
      </c>
      <c r="AB371" s="267">
        <f t="shared" si="266"/>
        <v>2207916.86</v>
      </c>
      <c r="AC371" s="267">
        <f t="shared" si="266"/>
        <v>7055500</v>
      </c>
      <c r="AD371" s="267"/>
      <c r="AE371" s="267">
        <f t="shared" si="266"/>
        <v>0</v>
      </c>
      <c r="AF371" s="267">
        <f t="shared" si="266"/>
        <v>25000</v>
      </c>
      <c r="AG371" s="267">
        <f t="shared" si="266"/>
        <v>7376000</v>
      </c>
      <c r="AH371" s="267">
        <f t="shared" si="266"/>
        <v>3735369.44</v>
      </c>
      <c r="AI371" s="267">
        <f t="shared" si="266"/>
        <v>7653500</v>
      </c>
      <c r="AJ371" s="267">
        <f t="shared" si="266"/>
        <v>2074997.9</v>
      </c>
      <c r="AK371" s="267">
        <f t="shared" si="266"/>
        <v>13535500</v>
      </c>
      <c r="AL371" s="267">
        <f t="shared" si="266"/>
        <v>10090000</v>
      </c>
      <c r="AM371" s="267">
        <f t="shared" si="266"/>
        <v>10232000</v>
      </c>
    </row>
    <row r="372" spans="1:39">
      <c r="A372" s="123"/>
      <c r="B372" s="122"/>
      <c r="C372" s="122"/>
      <c r="D372" s="122"/>
      <c r="E372" s="122"/>
      <c r="F372" s="122"/>
      <c r="G372" s="122"/>
      <c r="H372" s="122"/>
      <c r="I372" s="125"/>
      <c r="J372" s="123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124"/>
      <c r="W372" s="124"/>
      <c r="X372" s="82"/>
      <c r="Y372" s="82"/>
      <c r="Z372" s="82"/>
      <c r="AA372" s="82"/>
      <c r="AB372" s="82"/>
      <c r="AC372" s="82"/>
      <c r="AD372" s="82"/>
      <c r="AE372" s="82"/>
      <c r="AF372" s="82"/>
      <c r="AG372" s="229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&amp;A</oddHeader>
    <oddFooter>Stranica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6"/>
  <sheetViews>
    <sheetView workbookViewId="0">
      <selection activeCell="F6" sqref="F6"/>
    </sheetView>
  </sheetViews>
  <sheetFormatPr defaultRowHeight="12.75"/>
  <cols>
    <col min="1" max="1" width="62" customWidth="1"/>
    <col min="2" max="5" width="0" hidden="1" customWidth="1"/>
    <col min="6" max="6" width="15.85546875" customWidth="1"/>
  </cols>
  <sheetData>
    <row r="3" spans="1:6" ht="27">
      <c r="A3" s="369" t="s">
        <v>558</v>
      </c>
      <c r="B3" s="369"/>
      <c r="C3" s="370"/>
      <c r="D3" s="370"/>
      <c r="E3" s="370"/>
      <c r="F3" s="370"/>
    </row>
    <row r="4" spans="1:6" ht="15.75" thickBot="1">
      <c r="A4" s="371"/>
      <c r="B4" s="371"/>
      <c r="C4" s="372"/>
      <c r="D4" s="372"/>
      <c r="E4" s="372"/>
      <c r="F4" s="372"/>
    </row>
    <row r="5" spans="1:6" ht="45">
      <c r="A5" s="373" t="s">
        <v>526</v>
      </c>
      <c r="B5" s="374" t="s">
        <v>527</v>
      </c>
      <c r="C5" s="375" t="s">
        <v>528</v>
      </c>
      <c r="D5" s="375" t="s">
        <v>529</v>
      </c>
      <c r="E5" s="375" t="s">
        <v>530</v>
      </c>
      <c r="F5" s="402" t="s">
        <v>517</v>
      </c>
    </row>
    <row r="6" spans="1:6" ht="15.75" thickBot="1">
      <c r="A6" s="376" t="s">
        <v>531</v>
      </c>
      <c r="B6" s="377"/>
      <c r="C6" s="378" t="s">
        <v>532</v>
      </c>
      <c r="D6" s="378" t="s">
        <v>533</v>
      </c>
      <c r="E6" s="378" t="s">
        <v>534</v>
      </c>
      <c r="F6" s="403" t="s">
        <v>533</v>
      </c>
    </row>
    <row r="7" spans="1:6" ht="15.75" thickBot="1">
      <c r="A7" s="379" t="s">
        <v>535</v>
      </c>
      <c r="B7" s="380"/>
      <c r="C7" s="381">
        <v>1307311875.9300001</v>
      </c>
      <c r="D7" s="381">
        <f>SUM(D8+D10+D12+D14+D17+D19+D22)</f>
        <v>12939994.440000001</v>
      </c>
      <c r="E7" s="381" t="e">
        <f>SUM(E8+E10+E12+E14+E17+E19+E22)</f>
        <v>#REF!</v>
      </c>
      <c r="F7" s="404">
        <f>SUM(F8+F10+F12+F14+F17+F19+F22+F24)</f>
        <v>13535000</v>
      </c>
    </row>
    <row r="8" spans="1:6" ht="15">
      <c r="A8" s="391" t="s">
        <v>536</v>
      </c>
      <c r="B8" s="392"/>
      <c r="C8" s="393">
        <v>92977207.030000001</v>
      </c>
      <c r="D8" s="393">
        <f>SUM(D9)</f>
        <v>4450000</v>
      </c>
      <c r="E8" s="393">
        <f>SUM(E9)</f>
        <v>92977207.030000001</v>
      </c>
      <c r="F8" s="394">
        <f>SUM(F9)</f>
        <v>871000</v>
      </c>
    </row>
    <row r="9" spans="1:6" ht="15">
      <c r="A9" s="382" t="s">
        <v>537</v>
      </c>
      <c r="B9" s="395"/>
      <c r="C9" s="383">
        <v>92977207.030000001</v>
      </c>
      <c r="D9" s="383">
        <v>4450000</v>
      </c>
      <c r="E9" s="383">
        <v>92977207.030000001</v>
      </c>
      <c r="F9" s="396">
        <v>871000</v>
      </c>
    </row>
    <row r="10" spans="1:6" ht="15">
      <c r="A10" s="382" t="s">
        <v>538</v>
      </c>
      <c r="B10" s="395"/>
      <c r="C10" s="383">
        <v>32618453</v>
      </c>
      <c r="D10" s="383">
        <f>SUM(D11)</f>
        <v>75000</v>
      </c>
      <c r="E10" s="383">
        <f>SUM(E11)</f>
        <v>17636869</v>
      </c>
      <c r="F10" s="396">
        <f>SUM(F11:F11)</f>
        <v>0</v>
      </c>
    </row>
    <row r="11" spans="1:6" ht="15">
      <c r="A11" s="382" t="s">
        <v>539</v>
      </c>
      <c r="B11" s="395"/>
      <c r="C11" s="383">
        <v>17636869</v>
      </c>
      <c r="D11" s="383">
        <v>75000</v>
      </c>
      <c r="E11" s="383">
        <v>17636869</v>
      </c>
      <c r="F11" s="396">
        <v>0</v>
      </c>
    </row>
    <row r="12" spans="1:6" ht="15">
      <c r="A12" s="382" t="s">
        <v>540</v>
      </c>
      <c r="B12" s="395"/>
      <c r="C12" s="383">
        <v>592687818</v>
      </c>
      <c r="D12" s="383">
        <f>SUM(D13)</f>
        <v>916500</v>
      </c>
      <c r="E12" s="383">
        <v>592687818</v>
      </c>
      <c r="F12" s="396">
        <f>SUM(F13:F13)</f>
        <v>139000</v>
      </c>
    </row>
    <row r="13" spans="1:6" ht="15">
      <c r="A13" s="382" t="s">
        <v>541</v>
      </c>
      <c r="B13" s="395"/>
      <c r="C13" s="383">
        <v>15981928</v>
      </c>
      <c r="D13" s="383">
        <v>916500</v>
      </c>
      <c r="E13" s="383" t="e">
        <f>SUM(E12-#REF!)</f>
        <v>#REF!</v>
      </c>
      <c r="F13" s="396">
        <v>139000</v>
      </c>
    </row>
    <row r="14" spans="1:6" ht="15">
      <c r="A14" s="382" t="s">
        <v>542</v>
      </c>
      <c r="B14" s="395"/>
      <c r="C14" s="383">
        <v>512551630.15999997</v>
      </c>
      <c r="D14" s="383">
        <f>SUM(D15:D16)</f>
        <v>7498494.4400000004</v>
      </c>
      <c r="E14" s="383" t="e">
        <f>SUM(E15+E16+#REF!+#REF!)</f>
        <v>#REF!</v>
      </c>
      <c r="F14" s="396">
        <f>SUM(F15:F16)</f>
        <v>12025000</v>
      </c>
    </row>
    <row r="15" spans="1:6" ht="15">
      <c r="A15" s="382" t="s">
        <v>543</v>
      </c>
      <c r="B15" s="395"/>
      <c r="C15" s="383">
        <v>57784087.759999998</v>
      </c>
      <c r="D15" s="383">
        <v>202750</v>
      </c>
      <c r="E15" s="383">
        <v>57784087.759999998</v>
      </c>
      <c r="F15" s="396">
        <v>6980000</v>
      </c>
    </row>
    <row r="16" spans="1:6" ht="15">
      <c r="A16" s="382" t="s">
        <v>544</v>
      </c>
      <c r="B16" s="395"/>
      <c r="C16" s="383">
        <v>123882272</v>
      </c>
      <c r="D16" s="383">
        <v>7295744.4400000004</v>
      </c>
      <c r="E16" s="383">
        <v>123882272</v>
      </c>
      <c r="F16" s="396">
        <v>5045000</v>
      </c>
    </row>
    <row r="17" spans="1:6" ht="15">
      <c r="A17" s="382" t="s">
        <v>545</v>
      </c>
      <c r="B17" s="395"/>
      <c r="C17" s="383">
        <v>69484390.25</v>
      </c>
      <c r="D17" s="383">
        <f>SUM(D18:D18)</f>
        <v>0</v>
      </c>
      <c r="E17" s="383">
        <f>SUM(E18:E18)</f>
        <v>68336134.25</v>
      </c>
      <c r="F17" s="396">
        <f>SUM(F18:F18)</f>
        <v>0</v>
      </c>
    </row>
    <row r="18" spans="1:6" ht="15">
      <c r="A18" s="382" t="s">
        <v>546</v>
      </c>
      <c r="B18" s="395"/>
      <c r="C18" s="383">
        <v>68336134.25</v>
      </c>
      <c r="D18" s="383">
        <v>0</v>
      </c>
      <c r="E18" s="383">
        <v>68336134.25</v>
      </c>
      <c r="F18" s="396">
        <v>0</v>
      </c>
    </row>
    <row r="19" spans="1:6" ht="15">
      <c r="A19" s="382" t="s">
        <v>547</v>
      </c>
      <c r="B19" s="395"/>
      <c r="C19" s="383">
        <v>187623</v>
      </c>
      <c r="D19" s="383">
        <f>SUM(D20:D21)</f>
        <v>0</v>
      </c>
      <c r="E19" s="383">
        <f>SUM(E20:E21)</f>
        <v>187623</v>
      </c>
      <c r="F19" s="396">
        <f>SUM(F20:F21)</f>
        <v>0</v>
      </c>
    </row>
    <row r="20" spans="1:6" ht="15">
      <c r="A20" s="382" t="s">
        <v>548</v>
      </c>
      <c r="B20" s="395"/>
      <c r="C20" s="383">
        <v>14538</v>
      </c>
      <c r="D20" s="383">
        <v>0</v>
      </c>
      <c r="E20" s="383">
        <v>14538</v>
      </c>
      <c r="F20" s="396">
        <v>0</v>
      </c>
    </row>
    <row r="21" spans="1:6" ht="15">
      <c r="A21" s="382" t="s">
        <v>549</v>
      </c>
      <c r="B21" s="395"/>
      <c r="C21" s="383">
        <v>173085</v>
      </c>
      <c r="D21" s="383"/>
      <c r="E21" s="383">
        <v>173085</v>
      </c>
      <c r="F21" s="396"/>
    </row>
    <row r="22" spans="1:6" ht="15">
      <c r="A22" s="382" t="s">
        <v>550</v>
      </c>
      <c r="B22" s="395"/>
      <c r="C22" s="383">
        <v>6804754.4900000002</v>
      </c>
      <c r="D22" s="383">
        <f>SUM(D23)</f>
        <v>0</v>
      </c>
      <c r="E22" s="383">
        <f>SUM(E23)</f>
        <v>6804754.4900000002</v>
      </c>
      <c r="F22" s="396">
        <f>SUM(F23)</f>
        <v>0</v>
      </c>
    </row>
    <row r="23" spans="1:6" ht="15">
      <c r="A23" s="382" t="s">
        <v>551</v>
      </c>
      <c r="B23" s="395"/>
      <c r="C23" s="383">
        <v>6804754.4900000002</v>
      </c>
      <c r="D23" s="383"/>
      <c r="E23" s="383">
        <v>6804754.4900000002</v>
      </c>
      <c r="F23" s="396"/>
    </row>
    <row r="24" spans="1:6" ht="15">
      <c r="A24" s="382" t="s">
        <v>556</v>
      </c>
      <c r="B24" s="395"/>
      <c r="C24" s="383"/>
      <c r="D24" s="383">
        <f>SUM(D25)</f>
        <v>191103.44</v>
      </c>
      <c r="E24" s="383"/>
      <c r="F24" s="396">
        <f>SUM(F25)</f>
        <v>500000</v>
      </c>
    </row>
    <row r="25" spans="1:6" ht="15.75" thickBot="1">
      <c r="A25" s="397" t="s">
        <v>557</v>
      </c>
      <c r="B25" s="398"/>
      <c r="C25" s="399" t="s">
        <v>552</v>
      </c>
      <c r="D25" s="400">
        <v>191103.44</v>
      </c>
      <c r="E25" s="399" t="s">
        <v>552</v>
      </c>
      <c r="F25" s="401">
        <v>500000</v>
      </c>
    </row>
    <row r="26" spans="1:6" ht="15">
      <c r="A26" s="384"/>
      <c r="B26" s="384"/>
      <c r="C26" s="385"/>
      <c r="D26" s="385"/>
      <c r="E26" s="385"/>
      <c r="F26" s="385"/>
    </row>
    <row r="27" spans="1:6" ht="15.75" thickBot="1">
      <c r="A27" s="386" t="s">
        <v>552</v>
      </c>
      <c r="B27" s="386"/>
      <c r="C27" s="387"/>
      <c r="D27" s="387" t="s">
        <v>552</v>
      </c>
      <c r="E27" s="387" t="s">
        <v>552</v>
      </c>
      <c r="F27" s="387" t="s">
        <v>552</v>
      </c>
    </row>
    <row r="28" spans="1:6" ht="15.75" thickBot="1">
      <c r="A28" s="388" t="s">
        <v>553</v>
      </c>
      <c r="B28" s="389"/>
      <c r="C28" s="390">
        <f>SUM(C29+C31+C33+C35+C38+C40+C43)</f>
        <v>1250862420.4400001</v>
      </c>
      <c r="D28" s="390">
        <f>SUM(D29+D31+D33+D35+D38+D40+D43)</f>
        <v>12939994.440000001</v>
      </c>
      <c r="E28" s="390">
        <f ca="1">SUM(E29+E31+E33+E35+E38+E40+E43)</f>
        <v>1307453375.53</v>
      </c>
      <c r="F28" s="390">
        <f>SUM(F29+F31+F33+F35+F38+F40+F43+F45)</f>
        <v>13535000</v>
      </c>
    </row>
    <row r="29" spans="1:6" ht="15">
      <c r="A29" s="391" t="s">
        <v>536</v>
      </c>
      <c r="B29" s="392"/>
      <c r="C29" s="393">
        <f>SUM(C30)</f>
        <v>105870462.54000001</v>
      </c>
      <c r="D29" s="393">
        <f>SUM(D30)</f>
        <v>4450000</v>
      </c>
      <c r="E29" s="393">
        <f t="shared" ref="E29:F29" si="0">SUM(E30)</f>
        <v>92977207.030000001</v>
      </c>
      <c r="F29" s="394">
        <f t="shared" si="0"/>
        <v>871000</v>
      </c>
    </row>
    <row r="30" spans="1:6" ht="15">
      <c r="A30" s="382" t="s">
        <v>537</v>
      </c>
      <c r="B30" s="395"/>
      <c r="C30" s="383">
        <v>105870462.54000001</v>
      </c>
      <c r="D30" s="383">
        <v>4450000</v>
      </c>
      <c r="E30" s="383">
        <v>92977207.030000001</v>
      </c>
      <c r="F30" s="396">
        <v>871000</v>
      </c>
    </row>
    <row r="31" spans="1:6" ht="15">
      <c r="A31" s="382" t="s">
        <v>538</v>
      </c>
      <c r="B31" s="395"/>
      <c r="C31" s="383">
        <f>SUM(C32)</f>
        <v>42591403</v>
      </c>
      <c r="D31" s="383">
        <f>SUM(D32:D32)</f>
        <v>75000</v>
      </c>
      <c r="E31" s="383">
        <f ca="1">SUM(E32:E32)</f>
        <v>38794487</v>
      </c>
      <c r="F31" s="396">
        <f>SUM(F32:F32)</f>
        <v>0</v>
      </c>
    </row>
    <row r="32" spans="1:6" ht="15">
      <c r="A32" s="382" t="s">
        <v>539</v>
      </c>
      <c r="B32" s="395"/>
      <c r="C32" s="383">
        <v>42591403</v>
      </c>
      <c r="D32" s="383">
        <v>75000</v>
      </c>
      <c r="E32" s="383">
        <f ca="1">SUM(E31-#REF!)</f>
        <v>600000</v>
      </c>
      <c r="F32" s="396">
        <v>0</v>
      </c>
    </row>
    <row r="33" spans="1:6" ht="15">
      <c r="A33" s="382" t="s">
        <v>540</v>
      </c>
      <c r="B33" s="395"/>
      <c r="C33" s="383">
        <f>SUM(C34)</f>
        <v>512616657</v>
      </c>
      <c r="D33" s="383">
        <f>SUM(D34:D34)</f>
        <v>916500</v>
      </c>
      <c r="E33" s="383">
        <v>592687818</v>
      </c>
      <c r="F33" s="396">
        <f>SUM(F34:F34)</f>
        <v>139000</v>
      </c>
    </row>
    <row r="34" spans="1:6" ht="15">
      <c r="A34" s="382" t="s">
        <v>541</v>
      </c>
      <c r="B34" s="395"/>
      <c r="C34" s="383">
        <v>512616657</v>
      </c>
      <c r="D34" s="383">
        <v>916500</v>
      </c>
      <c r="E34" s="383">
        <v>93774161</v>
      </c>
      <c r="F34" s="396">
        <v>139000</v>
      </c>
    </row>
    <row r="35" spans="1:6" ht="15">
      <c r="A35" s="382" t="s">
        <v>542</v>
      </c>
      <c r="B35" s="395"/>
      <c r="C35" s="383">
        <f>SUM(C36:C37)</f>
        <v>511507130.16000003</v>
      </c>
      <c r="D35" s="383">
        <f>SUM(D36:D37)</f>
        <v>7498494.4400000004</v>
      </c>
      <c r="E35" s="383" t="e">
        <f>SUM(E36+E37+#REF!)</f>
        <v>#REF!</v>
      </c>
      <c r="F35" s="396">
        <f>SUM(F36:F37)</f>
        <v>12025000</v>
      </c>
    </row>
    <row r="36" spans="1:6" ht="15">
      <c r="A36" s="382" t="s">
        <v>543</v>
      </c>
      <c r="B36" s="395"/>
      <c r="C36" s="383">
        <v>388810858.16000003</v>
      </c>
      <c r="D36" s="383">
        <v>202750</v>
      </c>
      <c r="E36" s="383">
        <v>57784087.759999998</v>
      </c>
      <c r="F36" s="396">
        <v>6980000</v>
      </c>
    </row>
    <row r="37" spans="1:6" ht="15">
      <c r="A37" s="382" t="s">
        <v>544</v>
      </c>
      <c r="B37" s="395"/>
      <c r="C37" s="383">
        <v>122696272</v>
      </c>
      <c r="D37" s="383">
        <v>7295744.4400000004</v>
      </c>
      <c r="E37" s="383">
        <v>123882272</v>
      </c>
      <c r="F37" s="396">
        <v>5045000</v>
      </c>
    </row>
    <row r="38" spans="1:6" ht="15">
      <c r="A38" s="382" t="s">
        <v>545</v>
      </c>
      <c r="B38" s="395"/>
      <c r="C38" s="383">
        <f>SUM(C39)</f>
        <v>71284390.25</v>
      </c>
      <c r="D38" s="383">
        <f>SUM(D39:D39)</f>
        <v>0</v>
      </c>
      <c r="E38" s="383">
        <v>69484390.25</v>
      </c>
      <c r="F38" s="396">
        <f>SUM(F39:F39)</f>
        <v>0</v>
      </c>
    </row>
    <row r="39" spans="1:6" ht="15">
      <c r="A39" s="382" t="s">
        <v>546</v>
      </c>
      <c r="B39" s="395"/>
      <c r="C39" s="383">
        <v>71284390.25</v>
      </c>
      <c r="D39" s="383">
        <v>0</v>
      </c>
      <c r="E39" s="383">
        <v>67424106.25</v>
      </c>
      <c r="F39" s="396">
        <v>0</v>
      </c>
    </row>
    <row r="40" spans="1:6" ht="15">
      <c r="A40" s="382" t="s">
        <v>547</v>
      </c>
      <c r="B40" s="395"/>
      <c r="C40" s="383">
        <f>SUM(C42)</f>
        <v>187623</v>
      </c>
      <c r="D40" s="383">
        <v>0</v>
      </c>
      <c r="E40" s="383">
        <v>187623</v>
      </c>
      <c r="F40" s="396">
        <f>SUM(F41:F42)</f>
        <v>0</v>
      </c>
    </row>
    <row r="41" spans="1:6" ht="15">
      <c r="A41" s="382" t="s">
        <v>554</v>
      </c>
      <c r="B41" s="395"/>
      <c r="C41" s="383">
        <v>173085</v>
      </c>
      <c r="D41" s="383">
        <v>0</v>
      </c>
      <c r="E41" s="383">
        <v>173085</v>
      </c>
      <c r="F41" s="396">
        <v>0</v>
      </c>
    </row>
    <row r="42" spans="1:6" ht="15">
      <c r="A42" s="382" t="s">
        <v>555</v>
      </c>
      <c r="B42" s="395"/>
      <c r="C42" s="383">
        <v>187623</v>
      </c>
      <c r="D42" s="383">
        <v>0</v>
      </c>
      <c r="E42" s="383">
        <v>187623</v>
      </c>
      <c r="F42" s="396">
        <v>0</v>
      </c>
    </row>
    <row r="43" spans="1:6" ht="15">
      <c r="A43" s="382" t="s">
        <v>550</v>
      </c>
      <c r="B43" s="395"/>
      <c r="C43" s="383">
        <f>SUM(C44)</f>
        <v>6804754.4900000002</v>
      </c>
      <c r="D43" s="383">
        <f>SUM(D44)</f>
        <v>0</v>
      </c>
      <c r="E43" s="383">
        <f>SUM(E44)</f>
        <v>6804754.4900000002</v>
      </c>
      <c r="F43" s="396">
        <f>SUM(F44)</f>
        <v>0</v>
      </c>
    </row>
    <row r="44" spans="1:6" ht="15">
      <c r="A44" s="382" t="s">
        <v>551</v>
      </c>
      <c r="B44" s="395"/>
      <c r="C44" s="383">
        <v>6804754.4900000002</v>
      </c>
      <c r="D44" s="383">
        <v>0</v>
      </c>
      <c r="E44" s="383">
        <v>6804754.4900000002</v>
      </c>
      <c r="F44" s="396">
        <v>0</v>
      </c>
    </row>
    <row r="45" spans="1:6" ht="15">
      <c r="A45" s="382" t="s">
        <v>556</v>
      </c>
      <c r="B45" s="395"/>
      <c r="C45" s="383"/>
      <c r="D45" s="383">
        <f>SUM(D46)</f>
        <v>191103.44</v>
      </c>
      <c r="E45" s="383"/>
      <c r="F45" s="396">
        <f>SUM(F46)</f>
        <v>500000</v>
      </c>
    </row>
    <row r="46" spans="1:6" ht="15.75" thickBot="1">
      <c r="A46" s="397" t="s">
        <v>557</v>
      </c>
      <c r="B46" s="398"/>
      <c r="C46" s="399" t="s">
        <v>552</v>
      </c>
      <c r="D46" s="400">
        <v>191103.44</v>
      </c>
      <c r="E46" s="399" t="s">
        <v>552</v>
      </c>
      <c r="F46" s="401">
        <v>500000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OPĆI DIO</vt:lpstr>
      <vt:lpstr>PRIHODI 2022</vt:lpstr>
      <vt:lpstr>RASHODI 2022</vt:lpstr>
      <vt:lpstr>IZVORI 2022</vt:lpstr>
      <vt:lpstr>'PRIHODI 2022'!Podrucje_ispisa</vt:lpstr>
    </vt:vector>
  </TitlesOfParts>
  <Company>Vukovarsko-srijemska zupanija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Adzaga</dc:creator>
  <cp:lastModifiedBy>Korisnik</cp:lastModifiedBy>
  <cp:lastPrinted>2022-01-04T10:07:26Z</cp:lastPrinted>
  <dcterms:created xsi:type="dcterms:W3CDTF">2005-11-16T05:49:29Z</dcterms:created>
  <dcterms:modified xsi:type="dcterms:W3CDTF">2022-01-05T08:48:49Z</dcterms:modified>
</cp:coreProperties>
</file>