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Excel_BuiltIn_Print_Area_1_1">'Sheet1'!$A$1:$G$179</definedName>
    <definedName name="Excel_BuiltIn_Print_Area_1_1_1">'Sheet1'!$A$1:$G$160</definedName>
    <definedName name="_xlnm.Print_Area" localSheetId="0">'Sheet1'!$A$1:$G$291</definedName>
  </definedNames>
  <calcPr fullCalcOnLoad="1"/>
</workbook>
</file>

<file path=xl/sharedStrings.xml><?xml version="1.0" encoding="utf-8"?>
<sst xmlns="http://schemas.openxmlformats.org/spreadsheetml/2006/main" count="184" uniqueCount="128">
  <si>
    <t>NARUČITELJ:</t>
  </si>
  <si>
    <t>OPĆINA  NEGOSLAVCI, OIB: 22641575931</t>
  </si>
  <si>
    <t>NEGOSLAVCI, Vukovarska 7.</t>
  </si>
  <si>
    <t>GRAĐEVINA:</t>
  </si>
  <si>
    <t>REKONSTRUKCIJA KOMUNALNE INFRASTRUKTURE</t>
  </si>
  <si>
    <t>U UŽEM SREDIŠTU NASELJA NEGOSLAVCI</t>
  </si>
  <si>
    <t>PREDMET:</t>
  </si>
  <si>
    <t>MJESTO RADA:</t>
  </si>
  <si>
    <t>NASELJE NEGOSLAVCI</t>
  </si>
  <si>
    <t>ULICA:</t>
  </si>
  <si>
    <t>Vukovarska, k.č.br. 1942/2, k.o. Negoslavci (neparna strana ulice)</t>
  </si>
  <si>
    <t>Braće Nerandžića, k.č.br. 1942/2, k.o. Negoslavci (parna strana ulice)</t>
  </si>
  <si>
    <t>UKUPNA REKAPITULACIJA</t>
  </si>
  <si>
    <t>NASELJE: NEGOSLAVCI</t>
  </si>
  <si>
    <t xml:space="preserve">ULICE: </t>
  </si>
  <si>
    <t>1. VUKOVARSKA</t>
  </si>
  <si>
    <t>2. BRAĆE NERANDŽIĆA</t>
  </si>
  <si>
    <t>UKUPNO:</t>
  </si>
  <si>
    <t>PDV ( 25% )</t>
  </si>
  <si>
    <t>SVEUKUPNO:</t>
  </si>
  <si>
    <t>Rb.</t>
  </si>
  <si>
    <t>OPIS RADA</t>
  </si>
  <si>
    <t>jed. mjera</t>
  </si>
  <si>
    <t>količina</t>
  </si>
  <si>
    <t>jed. cijena</t>
  </si>
  <si>
    <t>ukupni iznos</t>
  </si>
  <si>
    <t>Ulica: Vukovarska</t>
  </si>
  <si>
    <t>1. OGRADA SPOMEN OBILJEŽJA</t>
  </si>
  <si>
    <t>1.1.</t>
  </si>
  <si>
    <t>Strojno rušenje betonskih temelja s vađenjem iz zemlje i usitnjavanjem te odvozom otpadnog materijala na gradilišnu deponiju na udaljenost do 50m. Temeljni zidovi u zelenoj površini, kod spomen obilježja. Obračun po m3 betona.</t>
  </si>
  <si>
    <t>m3</t>
  </si>
  <si>
    <t>1.2.</t>
  </si>
  <si>
    <r>
      <t xml:space="preserve">Demontaža i uklanjanje metalne ograde spomen obilježja. Metalna ograda od metalnih stupova </t>
    </r>
    <r>
      <rPr>
        <sz val="10"/>
        <rFont val="Arial"/>
        <family val="2"/>
      </rPr>
      <t>i ispune od</t>
    </r>
    <r>
      <rPr>
        <sz val="10"/>
        <rFont val="Arial"/>
        <family val="2"/>
      </rPr>
      <t xml:space="preserve"> četvrtastih profila, visine do 100 cm, usidrena u betonske temeljne trake. Obračun po m' demontirane i uklonjene ograde.</t>
    </r>
  </si>
  <si>
    <t>m'</t>
  </si>
  <si>
    <t>1.3.</t>
  </si>
  <si>
    <t>Kombinirani iskop zemlje III kat. za temelje ograde spomen obilježja, širine 30 cm, dubine do 0,6 m., s odvozom iskopanog materijala na deponiju do 50 m.</t>
  </si>
  <si>
    <t>1.4.</t>
  </si>
  <si>
    <t>Utovar i odvoz građevinske šute - materijala na legalnu deponiju, nastalog nakon uklanjanja konstrukcije postojećih staza i platoa. Pronalazak deponije, prijevoz materijala i svi troškovi deponiranja sadržani u ovoj stavci. Obračun po m3 betonske i asfaltne šute.</t>
  </si>
  <si>
    <t>1.5.</t>
  </si>
  <si>
    <t>Betoniranje temelja u zemlji za ogradu spomen obilježja, betonom klase C 25/30, izloženosti XC2, presjeka 30/60 cm. U cijenu je uključena nabava, doprema, ugradba i njega svježeg betona. Obračun po m3 betona.</t>
  </si>
  <si>
    <t>1.6.</t>
  </si>
  <si>
    <r>
      <t xml:space="preserve">Betoniranje nadtemelja ograde betonom marke C 25/30, izloženosti XC2 presjeka 30/40 cm., u dvostranoj daščanoj oplati. U betonski zid ugraditi čelične pracne 100x100x10 mm., sa ankerima </t>
    </r>
    <r>
      <rPr>
        <sz val="10"/>
        <rFont val="Arial"/>
        <family val="2"/>
      </rPr>
      <t>ɸ</t>
    </r>
    <r>
      <rPr>
        <sz val="10"/>
        <rFont val="Arial"/>
        <family val="2"/>
      </rPr>
      <t xml:space="preserve"> 10 mm, na razmaku do 3 m'. U cijenu je uključena nabava, doprema, ugradba i njega svježeg betona i pracne. Obračun po m3 betona. </t>
    </r>
  </si>
  <si>
    <t>1.7.</t>
  </si>
  <si>
    <t xml:space="preserve">Nabava, doprema, izrada, postavljanje, skidanje i čišćenje dvostrane daščane oplate zidove ograde. U cijenu su uključene vrijednosti svih radova i materijala. Glatka oplata. </t>
  </si>
  <si>
    <t>m2</t>
  </si>
  <si>
    <t>1.8.</t>
  </si>
  <si>
    <t>Nabava, doprema, siječenje, savijanje, prijenos i postavljanje armature srednje složenosti za zidove ograde, B 500B (MAG R-139, kvalitete 500/560). U cijenu su uključene vrijednosti svih radova i materijala.</t>
  </si>
  <si>
    <t>kg</t>
  </si>
  <si>
    <t>1.9.</t>
  </si>
  <si>
    <t>Dobava i montaža-oblaganje ogradnog betonskog zida (vertikalne plohe i gornja ploha), kamenim pločama. Kameno opločenje od granita (rose beta), ploče debljine 2 cm. Vertikalne ploče se tiplaju za betonski zid inox vijcima, a gornja ploha ljepilom za kamen. Završna obrada vidnih ploha kamenog oploenja vrši se poliranjem do visokog sjaja. U cijeni je uračunat sav potreban rad i materijal, do potpune gotovosti. Obračun po m2 opločenja.</t>
  </si>
  <si>
    <t>1.10.</t>
  </si>
  <si>
    <t>Dobava i montaža-oblaganje ogradnog podesta i stubišta kod spomen obilježja, kamenim pločama. Kameno opločenje od granita (rose beta), ploče debljine 2 cm. Vertikalne i horizontalne ploha i stubište ugrađuju se na podlogu ljepilom za kamen. Završna obrada vidnih ploha kamenog oploenja vrši se poliranjem. U cijeni je uračunat sav potreban rad i materijal, do potpune gotovosti. Obračun u kompletu.</t>
  </si>
  <si>
    <t>komp</t>
  </si>
  <si>
    <t>1.11.</t>
  </si>
  <si>
    <r>
      <t xml:space="preserve">Nabava, doprema, izrada, i montaža metalne </t>
    </r>
    <r>
      <rPr>
        <b/>
        <sz val="10"/>
        <rFont val="Arial"/>
        <family val="2"/>
      </rPr>
      <t>inox</t>
    </r>
    <r>
      <rPr>
        <sz val="10"/>
        <rFont val="Arial"/>
        <family val="2"/>
      </rPr>
      <t xml:space="preserve"> ograde na zidu spomen obilježja. Ograda sastavljena od stupova sa kapom, visine 60 cm, na osnom razmaku do 3 m', izvedenih od okruglih cijevastih profila ϕ 60,3 x 3 mm. U gornjem dijelu stpiča ugraditi alke za prihvat ovješenog lanca sa alkama dužine do 50 mm., (po izboru investitora). U cijenu uključen rad i kompletan materijal za izradu i montažu inox ograde spomen obilježja. Obračun po m' ograde.</t>
    </r>
  </si>
  <si>
    <t>4. OGRADA SPOMEN OBILJEŽJA UKUPNO:</t>
  </si>
  <si>
    <t>Ulica: Vukovarska UKUPNO:</t>
  </si>
  <si>
    <t>Ulica: Braće Nerandžić</t>
  </si>
  <si>
    <t>PJEŠAČKA STAZA I PLATO</t>
  </si>
  <si>
    <t>1. PRIPREMNI RADOVI</t>
  </si>
  <si>
    <t>Geodetsko iskolčenje pješačke staze, platoa i fontane, sve prema situacionom nacrtu. Rad obuhvaća definiranje položaja u prostoru, visinskih točaka i iskolčenje nivelete. Obračun po kompletu za infrastrukturne objekte.</t>
  </si>
  <si>
    <t>1. PRIPREMNI RADOVI UKUPNO:</t>
  </si>
  <si>
    <t>2. ZEMLJANI RADOVI</t>
  </si>
  <si>
    <t>2.1.</t>
  </si>
  <si>
    <t>Kombinirani iskop zemljanog materijala u tlu "C" kategorije za posteljicu pješačke staze i platoa do fontane. Količina iskopa u površini staze, a dubina iskopa do posteljice cca 40 cm, mjereno od visine ispod betonske staze. Obračun po m3 sraslog tla.</t>
  </si>
  <si>
    <t>2.2.</t>
  </si>
  <si>
    <t>Izrada, planiranje i uređenje posteljice s točnošću +/- 2 cm. Sve radove izvesti u svemu prema O.T.U.I., točka 2.10.1., i točka 2.10.2. Potreban modul stišljivosti Ms&gt;20 MN/m2, i stupanj zbijenosti Sz=100%.</t>
  </si>
  <si>
    <t>Obračun po m2 isplanirane i zbijene posteljice</t>
  </si>
  <si>
    <t>a) pješačke staze i plato kod fontane</t>
  </si>
  <si>
    <t>2.3.</t>
  </si>
  <si>
    <t>Nasipavanje, sabijanje i planiranje zemljane površine u zelenom pojasu zahvata u prostoru. Debljina nasutog sloja zemlje cca 10 cm. Koristiti zemljani materijal deponiran pored trase od iskopa, uz dodatak humusa i pijeska. Visina nasutog materijala treba biti do visine novih infrastrukturnih objekata. Obračun po m2 uređene zelene površine.</t>
  </si>
  <si>
    <t>2.4.</t>
  </si>
  <si>
    <t>Utovar i odvoz viška zemljanog materijala na deponiju, nastalog nakon iskopa posteljice staze. Pronalazak legalne deponije, prijevoz zemljanog materijala i svi troškovi deponiranja sadržani u ovoj stavci. Obračun po m3 zemljanog materijala.</t>
  </si>
  <si>
    <t>2. ZEMLJANI RADOVI UKUPNO:</t>
  </si>
  <si>
    <t>3. KONSTRUKCIJA PJEŠAČKE STAZE I PLATOA</t>
  </si>
  <si>
    <t>3.1.</t>
  </si>
  <si>
    <t>Izrada tamponske podloge pješačke staze i platoa, od drobljenog kamena. Nabava, doprema i ugradba tamponskog sloja, krupnoča zrna do 0/30 mm, debljina sloja do 20 cm, u zbijenom stanju, nabijanje do modula stišljivosti Ms&gt;30 MN/m2. Radove izvesti u skladu sa O.T.U.I., točka 3.1.3. Obračun po m3 tamponskog sloja u zbijenom stanju.</t>
  </si>
  <si>
    <t>3.2.</t>
  </si>
  <si>
    <t>Dobava i ugradnja ravnih betonskih rubnjaka dimenzije: 8/20/100 cm., sive boje, obostrano (jednostrano) uz rub pristupne staze i platoa fontane. Rubnjaci se postavljaju u betonsku oblogu klasa betona C 16/20., u količini 0,03 m3/m'. Nabava, doprema i izrada betonske obloge uključena je u jediničnu cijenu. Kvaliteta materijala i rada mora zadovoljiti uvjete propisane u O.T.U. Toč.4.6. Obračun po m' rubnjaka.</t>
  </si>
  <si>
    <t>m1</t>
  </si>
  <si>
    <t>3.3.</t>
  </si>
  <si>
    <t>Izrada podložnog betonskog sloja za pješačku stazu i plato do fontane. Nabava, doprema, ugradba i njega svježeg betona klase C 12/15, u debljini do 10 cm. Betonsku ploču diletirati na svakih cca 2 m'. Završna obrada izvedena standardnim izravnavanjem betonske površine, u porečnom nagibu do 2,0% prema vanjskom rubu staze. Obračun po m3 ugrađenog betona.</t>
  </si>
  <si>
    <t>3.4.</t>
  </si>
  <si>
    <t>Izrada završnog sloja platoa i pristupne staze do fontane, izgrađene od betonske galanterije, u osnovnoj boji terakote, uz mogučnost dodatne boje, kombinirana forma. Površina opločnjaka kvarcna glatka, debljna opločnjaka 6 cm. Popločenje izvesti u uzdužnom slogu u smjeru okomitom na smjer kretanja pješaka, u kombinaciji opločnjaka od 10x10 cm, do 40x40 cm, u dogovoru sa investitorom i projektantom.</t>
  </si>
  <si>
    <t>Ploče imaju naznačenu površinsku obradu i polažu se u sloj pijeska (sipine) debljine do 3,0 cm, sa potrebnim izravnavanjem podloge i nabijanjem. Zasipavanje spojnica izvršiti kvarcnim pijeskom. U cijeni stavke je kompletan rad, opločnjaci i pijesak.</t>
  </si>
  <si>
    <t>Obračun po m2 gotove plohe nogostupa</t>
  </si>
  <si>
    <t>3. KONSTR. PJEŠAČKE STAZE I PLATOA UKUPNO:</t>
  </si>
  <si>
    <t xml:space="preserve">4. OPREMA </t>
  </si>
  <si>
    <t>4.1.</t>
  </si>
  <si>
    <t>Dobava i ugradba-postavljanje klupa u kombinaciji čelik – drvo s naslonjaćem dimezije cca 80x190x40 cm. Tip i model po izboru investitora. Stavka uključuje iskop, dobavu i ugradbu betona klase C 15/20, oplatu, klupu i sav ostali rad, materijal i sretstva potrebna za postavu. Stavka uključuje i sidrenje klupe za podlogu. Obračun po komadu postavljene klupe.</t>
  </si>
  <si>
    <t>kom</t>
  </si>
  <si>
    <t>4.2.</t>
  </si>
  <si>
    <t>Dobava i ugradba-postavljanje koševa za smeće. Koš drveni s pocinčanom posudom, zapremine 70 l. Izrađen od plastificiranih metalnih profila i zaštićenog drveta. Umetak od pocinčanog lima. Stavka uključuje iskop i ugradbu betonskog temelja, te sidrenje koša za podlogu. Obračun po komadu ugrađenog koša.</t>
  </si>
  <si>
    <t>4. OPREMA UKUPNO:</t>
  </si>
  <si>
    <t>PJEŠAČKA STAZA I PLATO UKUPNO:</t>
  </si>
  <si>
    <t>UKRASNA FONTANA</t>
  </si>
  <si>
    <t xml:space="preserve">1. VODOVOD </t>
  </si>
  <si>
    <t>Kombinirani iskop zemljanog materijala u tlu "C" kategorije dubine do 1 m, za polaganje vodovodnih cijevi od vodomjernog okna do fontane. za posteljicu pješačke staze i platoa do fontane. Obračun po m3 sraslog tla.</t>
  </si>
  <si>
    <t>Prosjecanje betona i razbijanje postojeće staze i platoa do vodomjernog okna. Obračun po m' trase.</t>
  </si>
  <si>
    <t>Dobava i razastiranje pijeska u rov i kanal ispod cijevi deb. 10 cm, te iznad cijevi 30 cm.</t>
  </si>
  <si>
    <t>Zatrpavanje kanalskih rovova sa zemljom iz iskopa u slojevima po 30 cm, i laganim nabijanjem</t>
  </si>
  <si>
    <t>Dobava, polaganje i spajanje polietilenskih vodovodnih cijevi PEHD od polietilena visoke gustoće, DN 32 za radni tlak 10 bara uključujući sa spojnim i fazonskim komadima DN 32, od vodomjernog okna, do fontane.</t>
  </si>
  <si>
    <t>Sanacija postojeće staze i platoa, betonom klase  C 25/30, i tamponskim slojem šljunka 20 cm, debljine betona 12 cm. U cijenu uključen sav rad i materijal. Obračun po m2 površine platoa i staze.</t>
  </si>
  <si>
    <t>1. VODOVOD UKUPNO:</t>
  </si>
  <si>
    <t xml:space="preserve">2. ODVODNJA </t>
  </si>
  <si>
    <t>Kombinirani iskop zemljanog materijala u tlu "C" kategorije dubine do 1 m, za polaganje kanalizacionih cijevi od fontane do revizije. Obračun po m3 sraslog tla.</t>
  </si>
  <si>
    <t>Dobava i razastiranje pijeska u rov i kanal ispod odvodnih cijevi deb. 10 cm. Obračun po m3 ugrađenog pijeska.</t>
  </si>
  <si>
    <t>Zatrpavanje kanalskih rovova odvodnje sa zemljom iz iskopa u slojevima po 30 cm, i laganim nabijanjem</t>
  </si>
  <si>
    <t>Dobava, ugradba i spajanje PVC kanalizacionih cijevi, promjera 110 mm, i izrada instalacije kanalizacije sa naglavnim spojevima i sa svim potrebnim fazonskim komadima i brtvenim materijalom. U cijenu uračunate kompletan rad i materijal. Obračun po m' cijevi.</t>
  </si>
  <si>
    <t>2. ODVODNJA UKUPNO:</t>
  </si>
  <si>
    <t xml:space="preserve">3. ELEKTRO RADOVI </t>
  </si>
  <si>
    <t>Prosjecanje betona i razbijanje postojeće staze i platoa, do elektro priključka. Obračun po m' trase.</t>
  </si>
  <si>
    <t>Kombinirani iskop zemljanog materijala u tlu "C" kategorije dubine do 1 m, za polaganje elektro instalacije. Obračun po m3 sraslog tla.</t>
  </si>
  <si>
    <t>Dobava i polaganje cijevi za mehaničku zaštitu kabla, plastične PEHD cijevi. Obračun po m' ugrađenih cijevi.</t>
  </si>
  <si>
    <t>Dobava i polaganje elektro kabla u cijevi za mehaničku zaštitu kabla. Obračun po m' kabla.</t>
  </si>
  <si>
    <t>3.5.</t>
  </si>
  <si>
    <t>Spajanje električnog kabla na postojeću instalaciju. U cijenu uključen kompletan rad i materijal do potpune gotovosti. Obračun u kompletu.</t>
  </si>
  <si>
    <t>3.6.</t>
  </si>
  <si>
    <t>Zatrpavanje kanalskih rovova elektroinstalacija sa zemljom iz iskopa u slojevima po 30 cm, i laganim nabijanjem</t>
  </si>
  <si>
    <t>3.7.</t>
  </si>
  <si>
    <t>3. ELEKTRO RADOVI UKUPNO:</t>
  </si>
  <si>
    <t xml:space="preserve">4. FONTANA </t>
  </si>
  <si>
    <t>Dobava i ugradba ukrasne fontane. Fontana je izrađena na način da su izvedeni svi građevinski radovi, elektro raovi i strojarski radovi, koji su neophodni za puštanje fontane u pogon. U cijeni je fontana, te sav rad i materijal za izradu i puštanje fontane u pogon. Obračun po kompletu izvedene fontane.</t>
  </si>
  <si>
    <t>4. FONTANA UKUPNO:</t>
  </si>
  <si>
    <t>UKRASNA FONTANA UKUPNO:</t>
  </si>
  <si>
    <t>Ulica: Braće Nerandžića UKUPNO:</t>
  </si>
  <si>
    <t>TROŠKOVNIK</t>
  </si>
  <si>
    <t xml:space="preserve">                                      ožujak 2023. godina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</si>
</sst>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      &quot;;\-#,##0.00&quot;      &quot;;&quot; -&quot;#&quot;      &quot;;@\ "/>
  </numFmts>
  <fonts count="43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4" fontId="0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top"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" fontId="4" fillId="0" borderId="11" xfId="0" applyNumberFormat="1" applyFont="1" applyBorder="1" applyAlignment="1">
      <alignment/>
    </xf>
    <xf numFmtId="0" fontId="2" fillId="0" borderId="0" xfId="0" applyFont="1" applyAlignment="1">
      <alignment horizontal="lef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  <cellStyle name="Zarez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L286"/>
  <sheetViews>
    <sheetView showGridLines="0" tabSelected="1" zoomScalePageLayoutView="0" workbookViewId="0" topLeftCell="A22">
      <selection activeCell="B53" sqref="B53"/>
    </sheetView>
  </sheetViews>
  <sheetFormatPr defaultColWidth="9.140625" defaultRowHeight="12.75"/>
  <cols>
    <col min="1" max="1" width="5.7109375" style="0" customWidth="1"/>
    <col min="2" max="2" width="51.28125" style="0" customWidth="1"/>
    <col min="3" max="3" width="6.8515625" style="0" customWidth="1"/>
    <col min="4" max="4" width="9.8515625" style="1" customWidth="1"/>
    <col min="5" max="5" width="12.7109375" style="2" customWidth="1"/>
    <col min="6" max="6" width="18.00390625" style="2" customWidth="1"/>
    <col min="7" max="7" width="2.421875" style="0" customWidth="1"/>
  </cols>
  <sheetData>
    <row r="5" ht="18">
      <c r="B5" s="3"/>
    </row>
    <row r="10" ht="15.75">
      <c r="A10" s="4" t="s">
        <v>0</v>
      </c>
    </row>
    <row r="11" ht="15.75">
      <c r="A11" s="4"/>
    </row>
    <row r="12" ht="23.25">
      <c r="B12" s="5" t="s">
        <v>1</v>
      </c>
    </row>
    <row r="13" ht="15.75">
      <c r="B13" s="4" t="s">
        <v>2</v>
      </c>
    </row>
    <row r="19" ht="15.75">
      <c r="A19" s="4" t="s">
        <v>3</v>
      </c>
    </row>
    <row r="20" ht="15.75">
      <c r="A20" s="4"/>
    </row>
    <row r="21" ht="23.25">
      <c r="B21" s="6" t="s">
        <v>4</v>
      </c>
    </row>
    <row r="22" ht="23.25">
      <c r="B22" s="6" t="s">
        <v>5</v>
      </c>
    </row>
    <row r="23" ht="18">
      <c r="B23" s="7"/>
    </row>
    <row r="24" ht="18">
      <c r="B24" s="7"/>
    </row>
    <row r="27" ht="15.75">
      <c r="A27" s="4" t="s">
        <v>6</v>
      </c>
    </row>
    <row r="28" ht="15.75">
      <c r="A28" s="4"/>
    </row>
    <row r="29" ht="23.25">
      <c r="B29" s="6" t="s">
        <v>126</v>
      </c>
    </row>
    <row r="30" ht="23.25">
      <c r="B30" s="6"/>
    </row>
    <row r="35" ht="15.75">
      <c r="A35" s="8" t="s">
        <v>7</v>
      </c>
    </row>
    <row r="36" ht="15.75">
      <c r="A36" s="8"/>
    </row>
    <row r="37" ht="23.25">
      <c r="B37" s="6" t="s">
        <v>8</v>
      </c>
    </row>
    <row r="43" ht="15.75">
      <c r="A43" s="8" t="s">
        <v>9</v>
      </c>
    </row>
    <row r="44" ht="15.75">
      <c r="A44" s="8"/>
    </row>
    <row r="45" ht="18">
      <c r="B45" s="3" t="s">
        <v>10</v>
      </c>
    </row>
    <row r="46" ht="18">
      <c r="B46" s="3" t="s">
        <v>11</v>
      </c>
    </row>
    <row r="53" spans="2:4" ht="12.75">
      <c r="B53" s="9" t="s">
        <v>127</v>
      </c>
      <c r="D53" s="10"/>
    </row>
    <row r="77" spans="2:3" ht="26.25">
      <c r="B77" s="11" t="s">
        <v>12</v>
      </c>
      <c r="C77" s="7"/>
    </row>
    <row r="78" spans="2:3" ht="11.25" customHeight="1">
      <c r="B78" s="12"/>
      <c r="C78" s="7"/>
    </row>
    <row r="79" spans="2:3" ht="11.25" customHeight="1">
      <c r="B79" s="12"/>
      <c r="C79" s="7"/>
    </row>
    <row r="80" spans="2:3" ht="11.25" customHeight="1">
      <c r="B80" s="12"/>
      <c r="C80" s="7"/>
    </row>
    <row r="81" spans="2:3" ht="11.25" customHeight="1">
      <c r="B81" s="12"/>
      <c r="C81" s="7"/>
    </row>
    <row r="82" spans="2:3" ht="11.25" customHeight="1">
      <c r="B82" s="12"/>
      <c r="C82" s="7"/>
    </row>
    <row r="83" spans="2:3" ht="11.25" customHeight="1">
      <c r="B83" s="12"/>
      <c r="C83" s="7"/>
    </row>
    <row r="84" spans="2:3" ht="11.25" customHeight="1">
      <c r="B84" s="12"/>
      <c r="C84" s="7"/>
    </row>
    <row r="85" spans="2:3" ht="11.25" customHeight="1">
      <c r="B85" s="12"/>
      <c r="C85" s="7"/>
    </row>
    <row r="86" spans="2:3" ht="20.25">
      <c r="B86" s="12" t="s">
        <v>13</v>
      </c>
      <c r="C86" s="7"/>
    </row>
    <row r="87" spans="2:3" ht="20.25">
      <c r="B87" s="12"/>
      <c r="C87" s="7"/>
    </row>
    <row r="88" ht="8.25" customHeight="1">
      <c r="C88" s="7"/>
    </row>
    <row r="89" spans="2:3" ht="18">
      <c r="B89" s="4" t="s">
        <v>14</v>
      </c>
      <c r="C89" s="7"/>
    </row>
    <row r="90" ht="13.5" customHeight="1">
      <c r="C90" s="7"/>
    </row>
    <row r="91" ht="13.5" customHeight="1">
      <c r="C91" s="7"/>
    </row>
    <row r="92" spans="2:6" ht="18">
      <c r="B92" s="8" t="s">
        <v>15</v>
      </c>
      <c r="C92" s="7"/>
      <c r="E92" s="13"/>
      <c r="F92" s="14">
        <f>F157</f>
        <v>0</v>
      </c>
    </row>
    <row r="93" spans="2:3" ht="18">
      <c r="B93" s="9"/>
      <c r="C93" s="7"/>
    </row>
    <row r="94" spans="2:6" ht="18">
      <c r="B94" s="8" t="s">
        <v>16</v>
      </c>
      <c r="C94" s="7"/>
      <c r="E94" s="13"/>
      <c r="F94" s="14">
        <f>F286</f>
        <v>0</v>
      </c>
    </row>
    <row r="95" ht="13.5" customHeight="1">
      <c r="C95" s="7"/>
    </row>
    <row r="96" ht="13.5" customHeight="1">
      <c r="C96" s="7"/>
    </row>
    <row r="97" ht="13.5" customHeight="1">
      <c r="C97" s="7"/>
    </row>
    <row r="98" ht="13.5" customHeight="1">
      <c r="C98" s="7"/>
    </row>
    <row r="99" ht="13.5" customHeight="1">
      <c r="C99" s="7"/>
    </row>
    <row r="100" spans="2:6" ht="18">
      <c r="B100" s="15" t="s">
        <v>17</v>
      </c>
      <c r="C100" s="7"/>
      <c r="E100" s="16"/>
      <c r="F100" s="17">
        <f>SUM(F92:F94)</f>
        <v>0</v>
      </c>
    </row>
    <row r="101" spans="2:6" ht="10.5" customHeight="1">
      <c r="B101" s="4"/>
      <c r="C101" s="7"/>
      <c r="E101" s="18"/>
      <c r="F101" s="19"/>
    </row>
    <row r="102" spans="2:6" ht="10.5" customHeight="1">
      <c r="B102" s="4"/>
      <c r="C102" s="7"/>
      <c r="E102" s="18"/>
      <c r="F102" s="19"/>
    </row>
    <row r="103" spans="2:6" ht="18">
      <c r="B103" s="20" t="s">
        <v>18</v>
      </c>
      <c r="C103" s="7"/>
      <c r="E103" s="16"/>
      <c r="F103" s="17">
        <f>F100*0.25</f>
        <v>0</v>
      </c>
    </row>
    <row r="104" spans="2:3" ht="18">
      <c r="B104" s="21"/>
      <c r="C104" s="7"/>
    </row>
    <row r="105" spans="2:6" ht="18">
      <c r="B105" s="7" t="s">
        <v>19</v>
      </c>
      <c r="C105" s="7"/>
      <c r="E105" s="16"/>
      <c r="F105" s="17">
        <f>SUM(F100+F103)</f>
        <v>0</v>
      </c>
    </row>
    <row r="106" spans="2:3" ht="18">
      <c r="B106" s="21"/>
      <c r="C106" s="7"/>
    </row>
    <row r="107" ht="18">
      <c r="C107" s="7"/>
    </row>
    <row r="108" ht="18">
      <c r="C108" s="7"/>
    </row>
    <row r="109" ht="18">
      <c r="C109" s="7"/>
    </row>
    <row r="110" ht="18">
      <c r="C110" s="7"/>
    </row>
    <row r="111" ht="18">
      <c r="C111" s="7"/>
    </row>
    <row r="112" ht="18">
      <c r="C112" s="7"/>
    </row>
    <row r="113" ht="18">
      <c r="C113" s="7"/>
    </row>
    <row r="114" spans="2:4" ht="18">
      <c r="B114" s="22"/>
      <c r="C114" s="7"/>
      <c r="D114" s="10"/>
    </row>
    <row r="115" ht="18">
      <c r="C115" s="7"/>
    </row>
    <row r="116" ht="18">
      <c r="C116" s="7"/>
    </row>
    <row r="117" ht="18">
      <c r="C117" s="7"/>
    </row>
    <row r="118" ht="18">
      <c r="C118" s="7"/>
    </row>
    <row r="119" ht="18">
      <c r="C119" s="7"/>
    </row>
    <row r="120" ht="18">
      <c r="C120" s="7"/>
    </row>
    <row r="121" ht="18">
      <c r="C121" s="7"/>
    </row>
    <row r="122" ht="18">
      <c r="C122" s="7"/>
    </row>
    <row r="123" ht="18">
      <c r="C123" s="7"/>
    </row>
    <row r="124" ht="18">
      <c r="C124" s="7"/>
    </row>
    <row r="125" ht="18">
      <c r="C125" s="7"/>
    </row>
    <row r="126" spans="1:6" ht="25.5">
      <c r="A126" s="23" t="s">
        <v>20</v>
      </c>
      <c r="B126" s="23" t="s">
        <v>21</v>
      </c>
      <c r="C126" s="23" t="s">
        <v>22</v>
      </c>
      <c r="D126" s="24" t="s">
        <v>23</v>
      </c>
      <c r="E126" s="24" t="s">
        <v>24</v>
      </c>
      <c r="F126" s="24" t="s">
        <v>25</v>
      </c>
    </row>
    <row r="127" spans="1:6" ht="12.75">
      <c r="A127" s="25"/>
      <c r="B127" s="25"/>
      <c r="C127" s="25"/>
      <c r="D127" s="26"/>
      <c r="E127" s="26"/>
      <c r="F127" s="26"/>
    </row>
    <row r="128" spans="1:6" ht="15.75">
      <c r="A128" s="25"/>
      <c r="B128" s="27" t="s">
        <v>26</v>
      </c>
      <c r="C128" s="25"/>
      <c r="D128" s="26"/>
      <c r="E128" s="26"/>
      <c r="F128" s="26"/>
    </row>
    <row r="129" spans="1:6" ht="12.75">
      <c r="A129" s="25"/>
      <c r="B129" s="28"/>
      <c r="C129" s="25"/>
      <c r="D129" s="26"/>
      <c r="E129" s="26"/>
      <c r="F129" s="26"/>
    </row>
    <row r="130" spans="1:6" ht="15.75">
      <c r="A130" s="29"/>
      <c r="B130" s="8" t="s">
        <v>27</v>
      </c>
      <c r="C130" s="30"/>
      <c r="D130" s="31"/>
      <c r="E130" s="32"/>
      <c r="F130" s="32"/>
    </row>
    <row r="131" spans="1:6" ht="12.75">
      <c r="A131" s="29"/>
      <c r="B131" s="33"/>
      <c r="C131" s="30"/>
      <c r="D131" s="31"/>
      <c r="E131" s="32"/>
      <c r="F131" s="32"/>
    </row>
    <row r="132" spans="1:6" ht="51">
      <c r="A132" s="34" t="s">
        <v>28</v>
      </c>
      <c r="B132" s="35" t="s">
        <v>29</v>
      </c>
      <c r="C132" s="30" t="s">
        <v>30</v>
      </c>
      <c r="D132" s="31">
        <f>13.4</f>
        <v>13.4</v>
      </c>
      <c r="E132" s="36">
        <v>0</v>
      </c>
      <c r="F132" s="37">
        <f>D132*E132</f>
        <v>0</v>
      </c>
    </row>
    <row r="133" spans="2:3" ht="12" customHeight="1">
      <c r="B133" s="8"/>
      <c r="C133" s="22"/>
    </row>
    <row r="134" spans="1:6" ht="49.5" customHeight="1">
      <c r="A134" s="34" t="s">
        <v>31</v>
      </c>
      <c r="B134" s="35" t="s">
        <v>32</v>
      </c>
      <c r="C134" s="38" t="s">
        <v>33</v>
      </c>
      <c r="D134" s="31">
        <f>66.8</f>
        <v>66.8</v>
      </c>
      <c r="E134" s="32">
        <v>0</v>
      </c>
      <c r="F134" s="32">
        <f>D134*E134</f>
        <v>0</v>
      </c>
    </row>
    <row r="135" spans="1:6" ht="9" customHeight="1">
      <c r="A135" s="34"/>
      <c r="B135" s="33"/>
      <c r="C135" s="30"/>
      <c r="D135" s="31"/>
      <c r="E135" s="32"/>
      <c r="F135" s="32"/>
    </row>
    <row r="136" spans="1:9" ht="37.5" customHeight="1">
      <c r="A136" s="34" t="s">
        <v>34</v>
      </c>
      <c r="B136" s="39" t="s">
        <v>35</v>
      </c>
      <c r="C136" s="30" t="s">
        <v>30</v>
      </c>
      <c r="D136" s="40">
        <f>7.1</f>
        <v>7.1</v>
      </c>
      <c r="E136" s="36">
        <v>0</v>
      </c>
      <c r="F136" s="37">
        <f>D136*E136</f>
        <v>0</v>
      </c>
      <c r="I136" s="40"/>
    </row>
    <row r="137" spans="1:6" ht="9" customHeight="1">
      <c r="A137" s="34"/>
      <c r="B137" s="33"/>
      <c r="C137" s="30"/>
      <c r="D137" s="31"/>
      <c r="E137" s="32"/>
      <c r="F137" s="32"/>
    </row>
    <row r="138" spans="1:6" ht="61.5" customHeight="1">
      <c r="A138" s="34" t="s">
        <v>36</v>
      </c>
      <c r="B138" s="39" t="s">
        <v>37</v>
      </c>
      <c r="C138" s="30" t="s">
        <v>30</v>
      </c>
      <c r="D138" s="31">
        <f>31</f>
        <v>31</v>
      </c>
      <c r="E138" s="36">
        <v>0</v>
      </c>
      <c r="F138" s="37">
        <f>D138*E138</f>
        <v>0</v>
      </c>
    </row>
    <row r="139" spans="1:6" ht="9.75" customHeight="1">
      <c r="A139" s="34"/>
      <c r="B139" s="33"/>
      <c r="C139" s="30"/>
      <c r="D139" s="31"/>
      <c r="E139" s="32"/>
      <c r="F139" s="32"/>
    </row>
    <row r="140" spans="1:6" ht="48.75" customHeight="1">
      <c r="A140" s="34" t="s">
        <v>38</v>
      </c>
      <c r="B140" s="39" t="s">
        <v>39</v>
      </c>
      <c r="C140" s="30" t="s">
        <v>30</v>
      </c>
      <c r="D140" s="31">
        <f>7.1</f>
        <v>7.1</v>
      </c>
      <c r="E140" s="37">
        <v>0</v>
      </c>
      <c r="F140" s="37">
        <f>D140*E140</f>
        <v>0</v>
      </c>
    </row>
    <row r="141" spans="1:6" ht="11.25" customHeight="1">
      <c r="A141" s="30"/>
      <c r="D141"/>
      <c r="E141" s="41"/>
      <c r="F141" s="41"/>
    </row>
    <row r="142" spans="1:6" ht="75.75" customHeight="1">
      <c r="A142" s="34" t="s">
        <v>40</v>
      </c>
      <c r="B142" s="39" t="s">
        <v>41</v>
      </c>
      <c r="C142" s="30" t="s">
        <v>30</v>
      </c>
      <c r="D142" s="31">
        <f>4.7</f>
        <v>4.7</v>
      </c>
      <c r="E142" s="37">
        <v>0</v>
      </c>
      <c r="F142" s="37">
        <f>D142*E142</f>
        <v>0</v>
      </c>
    </row>
    <row r="143" spans="1:6" ht="9" customHeight="1">
      <c r="A143" s="30"/>
      <c r="D143"/>
      <c r="E143" s="41"/>
      <c r="F143" s="41"/>
    </row>
    <row r="144" spans="1:6" ht="38.25" customHeight="1">
      <c r="A144" s="34" t="s">
        <v>42</v>
      </c>
      <c r="B144" s="39" t="s">
        <v>43</v>
      </c>
      <c r="C144" s="30" t="s">
        <v>44</v>
      </c>
      <c r="D144" s="31">
        <f>31.5</f>
        <v>31.5</v>
      </c>
      <c r="E144" s="37">
        <v>0</v>
      </c>
      <c r="F144" s="37">
        <f>D144*E144</f>
        <v>0</v>
      </c>
    </row>
    <row r="145" spans="1:6" ht="9.75" customHeight="1">
      <c r="A145" s="30"/>
      <c r="D145"/>
      <c r="E145" s="41"/>
      <c r="F145" s="41"/>
    </row>
    <row r="146" spans="1:12" ht="51">
      <c r="A146" s="34" t="s">
        <v>45</v>
      </c>
      <c r="B146" s="39" t="s">
        <v>46</v>
      </c>
      <c r="C146" s="30" t="s">
        <v>47</v>
      </c>
      <c r="D146" s="40">
        <f>530.5</f>
        <v>530.5</v>
      </c>
      <c r="E146" s="37">
        <v>0</v>
      </c>
      <c r="F146" s="37">
        <f>D146*E146</f>
        <v>0</v>
      </c>
      <c r="L146">
        <v>0</v>
      </c>
    </row>
    <row r="147" spans="1:6" ht="12.75">
      <c r="A147" s="29"/>
      <c r="B147" s="33"/>
      <c r="C147" s="30"/>
      <c r="D147" s="31"/>
      <c r="E147" s="32"/>
      <c r="F147" s="32"/>
    </row>
    <row r="148" spans="1:6" ht="102">
      <c r="A148" s="34" t="s">
        <v>48</v>
      </c>
      <c r="B148" s="39" t="s">
        <v>49</v>
      </c>
      <c r="C148" s="30" t="s">
        <v>33</v>
      </c>
      <c r="D148" s="42">
        <f>42</f>
        <v>42</v>
      </c>
      <c r="E148" s="37">
        <v>0</v>
      </c>
      <c r="F148" s="36">
        <f>D148*E148</f>
        <v>0</v>
      </c>
    </row>
    <row r="149" spans="1:6" ht="12.75">
      <c r="A149" s="29"/>
      <c r="B149" s="33"/>
      <c r="C149" s="30"/>
      <c r="D149" s="31"/>
      <c r="E149" s="32"/>
      <c r="F149" s="32"/>
    </row>
    <row r="150" spans="1:6" ht="102">
      <c r="A150" s="34" t="s">
        <v>50</v>
      </c>
      <c r="B150" s="39" t="s">
        <v>51</v>
      </c>
      <c r="C150" s="30" t="s">
        <v>52</v>
      </c>
      <c r="D150" s="42">
        <f>1</f>
        <v>1</v>
      </c>
      <c r="E150" s="37">
        <v>0</v>
      </c>
      <c r="F150" s="36">
        <f>D150*E150</f>
        <v>0</v>
      </c>
    </row>
    <row r="151" spans="1:6" ht="12.75">
      <c r="A151" s="29"/>
      <c r="B151" s="33"/>
      <c r="C151" s="30"/>
      <c r="D151" s="31"/>
      <c r="E151" s="32"/>
      <c r="F151" s="32"/>
    </row>
    <row r="152" spans="1:6" ht="97.5" customHeight="1">
      <c r="A152" s="43" t="s">
        <v>53</v>
      </c>
      <c r="B152" s="39" t="s">
        <v>54</v>
      </c>
      <c r="C152" s="30" t="s">
        <v>33</v>
      </c>
      <c r="D152" s="31">
        <f>39.3</f>
        <v>39.3</v>
      </c>
      <c r="E152" s="37">
        <v>0</v>
      </c>
      <c r="F152" s="37">
        <f>D152*E152</f>
        <v>0</v>
      </c>
    </row>
    <row r="153" spans="1:6" ht="12.75">
      <c r="A153" s="29"/>
      <c r="B153" s="33"/>
      <c r="C153" s="30"/>
      <c r="D153" s="31"/>
      <c r="E153" s="32"/>
      <c r="F153" s="32"/>
    </row>
    <row r="154" spans="1:6" ht="15.75">
      <c r="A154" s="29"/>
      <c r="B154" s="8" t="s">
        <v>55</v>
      </c>
      <c r="C154" s="30"/>
      <c r="D154" s="44"/>
      <c r="E154" s="45"/>
      <c r="F154" s="46">
        <f>SUM(F132:F153)</f>
        <v>0</v>
      </c>
    </row>
    <row r="155" spans="1:6" ht="12.75">
      <c r="A155" s="25"/>
      <c r="B155" s="25"/>
      <c r="C155" s="25"/>
      <c r="D155" s="26"/>
      <c r="E155" s="26"/>
      <c r="F155" s="26"/>
    </row>
    <row r="156" spans="1:6" ht="12.75">
      <c r="A156" s="25"/>
      <c r="B156" s="25"/>
      <c r="C156" s="25"/>
      <c r="D156" s="26"/>
      <c r="E156" s="26"/>
      <c r="F156" s="26"/>
    </row>
    <row r="157" spans="1:6" ht="15.75">
      <c r="A157" s="25"/>
      <c r="B157" s="27" t="s">
        <v>56</v>
      </c>
      <c r="C157" s="25"/>
      <c r="D157" s="47"/>
      <c r="E157" s="47"/>
      <c r="F157" s="48">
        <f>F154</f>
        <v>0</v>
      </c>
    </row>
    <row r="158" spans="1:6" ht="12.75">
      <c r="A158" s="25"/>
      <c r="B158" s="25"/>
      <c r="C158" s="25"/>
      <c r="D158" s="26"/>
      <c r="E158" s="26"/>
      <c r="F158" s="26"/>
    </row>
    <row r="159" spans="1:6" ht="12.75">
      <c r="A159" s="25"/>
      <c r="B159" s="25"/>
      <c r="C159" s="25"/>
      <c r="D159" s="26"/>
      <c r="E159" s="26"/>
      <c r="F159" s="26"/>
    </row>
    <row r="160" spans="1:6" ht="12.75">
      <c r="A160" s="25"/>
      <c r="B160" s="25"/>
      <c r="C160" s="25"/>
      <c r="D160" s="26"/>
      <c r="E160" s="26"/>
      <c r="F160" s="26"/>
    </row>
    <row r="163" spans="1:6" ht="25.5">
      <c r="A163" s="23" t="s">
        <v>20</v>
      </c>
      <c r="B163" s="23" t="s">
        <v>21</v>
      </c>
      <c r="C163" s="23" t="s">
        <v>22</v>
      </c>
      <c r="D163" s="24" t="s">
        <v>23</v>
      </c>
      <c r="E163" s="24" t="s">
        <v>24</v>
      </c>
      <c r="F163" s="24" t="s">
        <v>25</v>
      </c>
    </row>
    <row r="164" spans="1:6" ht="12.75">
      <c r="A164" s="25"/>
      <c r="B164" s="25"/>
      <c r="C164" s="25"/>
      <c r="D164" s="26"/>
      <c r="E164" s="26"/>
      <c r="F164" s="26"/>
    </row>
    <row r="165" spans="1:6" ht="15.75">
      <c r="A165" s="25"/>
      <c r="B165" s="27" t="s">
        <v>57</v>
      </c>
      <c r="C165" s="25"/>
      <c r="D165" s="26"/>
      <c r="E165" s="26"/>
      <c r="F165" s="26"/>
    </row>
    <row r="168" spans="2:3" ht="15.75">
      <c r="B168" s="8" t="s">
        <v>58</v>
      </c>
      <c r="C168" s="22"/>
    </row>
    <row r="170" spans="2:3" ht="12.75">
      <c r="B170" s="9" t="s">
        <v>59</v>
      </c>
      <c r="C170" s="22"/>
    </row>
    <row r="171" spans="2:3" ht="15.75">
      <c r="B171" s="8"/>
      <c r="C171" s="22"/>
    </row>
    <row r="172" spans="1:6" ht="52.5" customHeight="1">
      <c r="A172" s="34" t="s">
        <v>28</v>
      </c>
      <c r="B172" s="35" t="s">
        <v>60</v>
      </c>
      <c r="C172" s="38" t="s">
        <v>52</v>
      </c>
      <c r="D172" s="31">
        <f>1</f>
        <v>1</v>
      </c>
      <c r="E172" s="32">
        <v>0</v>
      </c>
      <c r="F172" s="32">
        <f>D172*E172</f>
        <v>0</v>
      </c>
    </row>
    <row r="173" spans="2:3" ht="15.75">
      <c r="B173" s="8"/>
      <c r="C173" s="22"/>
    </row>
    <row r="174" spans="1:6" ht="12.75">
      <c r="A174" s="34"/>
      <c r="B174" s="9" t="s">
        <v>61</v>
      </c>
      <c r="C174" s="30"/>
      <c r="D174" s="49"/>
      <c r="E174" s="50"/>
      <c r="F174" s="51">
        <f>SUM(F172:F173)</f>
        <v>0</v>
      </c>
    </row>
    <row r="177" spans="1:6" ht="12.75">
      <c r="A177" s="34"/>
      <c r="B177" s="9" t="s">
        <v>62</v>
      </c>
      <c r="C177" s="30"/>
      <c r="D177" s="31"/>
      <c r="E177" s="32"/>
      <c r="F177" s="32"/>
    </row>
    <row r="178" spans="1:6" ht="12.75">
      <c r="A178" s="34"/>
      <c r="B178" s="33"/>
      <c r="C178" s="30"/>
      <c r="D178" s="31"/>
      <c r="E178" s="32"/>
      <c r="F178" s="32"/>
    </row>
    <row r="179" spans="1:6" ht="65.25" customHeight="1">
      <c r="A179" s="34" t="s">
        <v>63</v>
      </c>
      <c r="B179" s="33" t="s">
        <v>64</v>
      </c>
      <c r="C179" s="30" t="s">
        <v>30</v>
      </c>
      <c r="D179" s="31">
        <f>20</f>
        <v>20</v>
      </c>
      <c r="E179" s="32">
        <v>0</v>
      </c>
      <c r="F179" s="32">
        <f>D179*E179</f>
        <v>0</v>
      </c>
    </row>
    <row r="180" spans="1:6" ht="12.75">
      <c r="A180" s="34"/>
      <c r="B180" s="33"/>
      <c r="C180" s="30"/>
      <c r="D180" s="31"/>
      <c r="E180" s="32"/>
      <c r="F180" s="32"/>
    </row>
    <row r="181" spans="1:6" ht="54" customHeight="1">
      <c r="A181" s="34" t="s">
        <v>65</v>
      </c>
      <c r="B181" s="33" t="s">
        <v>66</v>
      </c>
      <c r="C181" s="30"/>
      <c r="D181" s="31"/>
      <c r="E181" s="32"/>
      <c r="F181" s="32"/>
    </row>
    <row r="182" spans="1:6" ht="12.75">
      <c r="A182" s="34"/>
      <c r="B182" s="33" t="s">
        <v>67</v>
      </c>
      <c r="C182" s="30"/>
      <c r="D182" s="31"/>
      <c r="E182" s="32"/>
      <c r="F182" s="32"/>
    </row>
    <row r="183" spans="1:6" ht="12.75">
      <c r="A183" s="34"/>
      <c r="B183" s="33" t="s">
        <v>68</v>
      </c>
      <c r="C183" s="30" t="s">
        <v>44</v>
      </c>
      <c r="D183" s="31">
        <f>52.5</f>
        <v>52.5</v>
      </c>
      <c r="E183" s="32">
        <v>0</v>
      </c>
      <c r="F183" s="32">
        <f>D183*E183</f>
        <v>0</v>
      </c>
    </row>
    <row r="184" spans="1:6" ht="12.75">
      <c r="A184" s="34"/>
      <c r="B184" s="33"/>
      <c r="C184" s="30"/>
      <c r="D184" s="31"/>
      <c r="E184" s="32"/>
      <c r="F184" s="32"/>
    </row>
    <row r="185" spans="1:6" ht="76.5" customHeight="1">
      <c r="A185" s="34" t="s">
        <v>69</v>
      </c>
      <c r="B185" s="33" t="s">
        <v>70</v>
      </c>
      <c r="C185" s="30" t="s">
        <v>44</v>
      </c>
      <c r="D185" s="31">
        <f>33.6</f>
        <v>33.6</v>
      </c>
      <c r="E185" s="32">
        <v>0</v>
      </c>
      <c r="F185" s="32">
        <f>D185*E185</f>
        <v>0</v>
      </c>
    </row>
    <row r="186" spans="2:3" ht="15.75">
      <c r="B186" s="8"/>
      <c r="C186" s="22"/>
    </row>
    <row r="187" spans="1:6" ht="62.25" customHeight="1">
      <c r="A187" s="34" t="s">
        <v>71</v>
      </c>
      <c r="B187" s="39" t="s">
        <v>72</v>
      </c>
      <c r="C187" s="30" t="s">
        <v>30</v>
      </c>
      <c r="D187" s="52">
        <f>21.6</f>
        <v>21.6</v>
      </c>
      <c r="E187" s="36">
        <v>0</v>
      </c>
      <c r="F187" s="37">
        <f>D187*E187</f>
        <v>0</v>
      </c>
    </row>
    <row r="188" spans="2:3" ht="15.75">
      <c r="B188" s="8"/>
      <c r="C188" s="22"/>
    </row>
    <row r="189" spans="1:6" ht="12.75">
      <c r="A189" s="34"/>
      <c r="B189" s="9" t="s">
        <v>73</v>
      </c>
      <c r="C189" s="30"/>
      <c r="D189" s="49"/>
      <c r="E189" s="50"/>
      <c r="F189" s="51">
        <f>SUM(F179:F187)</f>
        <v>0</v>
      </c>
    </row>
    <row r="192" spans="1:6" ht="12.75">
      <c r="A192" s="34"/>
      <c r="B192" s="53" t="s">
        <v>74</v>
      </c>
      <c r="C192" s="30"/>
      <c r="D192" s="31"/>
      <c r="E192" s="32"/>
      <c r="F192" s="32"/>
    </row>
    <row r="193" spans="1:6" ht="12.75">
      <c r="A193" s="34"/>
      <c r="B193" s="33"/>
      <c r="C193" s="30"/>
      <c r="D193" s="31"/>
      <c r="E193" s="32"/>
      <c r="F193" s="32"/>
    </row>
    <row r="194" spans="1:6" ht="76.5" customHeight="1">
      <c r="A194" s="34" t="s">
        <v>75</v>
      </c>
      <c r="B194" s="33" t="s">
        <v>76</v>
      </c>
      <c r="C194" s="30" t="s">
        <v>30</v>
      </c>
      <c r="D194" s="31">
        <f>10.5</f>
        <v>10.5</v>
      </c>
      <c r="E194" s="32">
        <v>0</v>
      </c>
      <c r="F194" s="32">
        <f>D194*E194</f>
        <v>0</v>
      </c>
    </row>
    <row r="195" spans="1:6" ht="12.75">
      <c r="A195" s="34"/>
      <c r="B195" s="33"/>
      <c r="C195" s="30"/>
      <c r="D195" s="31"/>
      <c r="E195" s="32"/>
      <c r="F195" s="32"/>
    </row>
    <row r="196" spans="1:6" ht="87" customHeight="1">
      <c r="A196" s="54" t="s">
        <v>77</v>
      </c>
      <c r="B196" s="55" t="s">
        <v>78</v>
      </c>
      <c r="C196" s="30" t="s">
        <v>79</v>
      </c>
      <c r="D196" s="31">
        <f>38.2</f>
        <v>38.2</v>
      </c>
      <c r="E196" s="32">
        <v>0</v>
      </c>
      <c r="F196" s="32">
        <f>D196*E196</f>
        <v>0</v>
      </c>
    </row>
    <row r="197" spans="1:6" ht="12.75">
      <c r="A197" s="34"/>
      <c r="B197" s="33"/>
      <c r="C197" s="30"/>
      <c r="D197" s="31"/>
      <c r="E197" s="32"/>
      <c r="F197" s="32"/>
    </row>
    <row r="198" spans="1:6" ht="89.25" customHeight="1">
      <c r="A198" s="34" t="s">
        <v>80</v>
      </c>
      <c r="B198" s="39" t="s">
        <v>81</v>
      </c>
      <c r="C198" s="30" t="s">
        <v>30</v>
      </c>
      <c r="D198" s="31">
        <f>5</f>
        <v>5</v>
      </c>
      <c r="E198" s="32">
        <v>0</v>
      </c>
      <c r="F198" s="32">
        <f>D198*E198</f>
        <v>0</v>
      </c>
    </row>
    <row r="199" spans="1:6" ht="12.75">
      <c r="A199" s="34"/>
      <c r="B199" s="33"/>
      <c r="C199" s="30"/>
      <c r="D199" s="31"/>
      <c r="E199" s="32"/>
      <c r="F199" s="32"/>
    </row>
    <row r="200" spans="1:6" ht="94.5" customHeight="1">
      <c r="A200" s="56" t="s">
        <v>82</v>
      </c>
      <c r="B200" s="57" t="s">
        <v>83</v>
      </c>
      <c r="C200" s="30"/>
      <c r="D200" s="58"/>
      <c r="E200" s="59"/>
      <c r="F200" s="37"/>
    </row>
    <row r="201" spans="1:6" ht="63.75">
      <c r="A201" s="56"/>
      <c r="B201" s="57" t="s">
        <v>84</v>
      </c>
      <c r="C201" s="30"/>
      <c r="D201" s="58"/>
      <c r="E201" s="59"/>
      <c r="F201" s="37"/>
    </row>
    <row r="202" spans="1:6" ht="12.75">
      <c r="A202" s="56"/>
      <c r="B202" s="39" t="s">
        <v>85</v>
      </c>
      <c r="C202" s="30" t="s">
        <v>44</v>
      </c>
      <c r="D202" s="31">
        <f>52.5</f>
        <v>52.5</v>
      </c>
      <c r="E202" s="37">
        <v>0</v>
      </c>
      <c r="F202" s="36">
        <f>D202*E202</f>
        <v>0</v>
      </c>
    </row>
    <row r="203" spans="1:6" ht="12.75">
      <c r="A203" s="34"/>
      <c r="B203" s="33"/>
      <c r="C203" s="30"/>
      <c r="D203" s="31"/>
      <c r="E203" s="32"/>
      <c r="F203" s="32"/>
    </row>
    <row r="204" spans="1:6" ht="12.75">
      <c r="A204" s="34"/>
      <c r="B204" s="53" t="s">
        <v>86</v>
      </c>
      <c r="C204" s="30"/>
      <c r="D204" s="49"/>
      <c r="E204" s="50"/>
      <c r="F204" s="51">
        <f>SUM(F194:F203)</f>
        <v>0</v>
      </c>
    </row>
    <row r="207" ht="12.75">
      <c r="B207" s="9" t="s">
        <v>87</v>
      </c>
    </row>
    <row r="209" spans="1:6" ht="72.75" customHeight="1">
      <c r="A209" s="29" t="s">
        <v>88</v>
      </c>
      <c r="B209" s="33" t="s">
        <v>89</v>
      </c>
      <c r="C209" s="30" t="s">
        <v>90</v>
      </c>
      <c r="D209" s="40">
        <f>4</f>
        <v>4</v>
      </c>
      <c r="E209" s="32">
        <v>0</v>
      </c>
      <c r="F209" s="32">
        <f>D209*E209</f>
        <v>0</v>
      </c>
    </row>
    <row r="211" spans="1:6" ht="76.5">
      <c r="A211" s="29" t="s">
        <v>91</v>
      </c>
      <c r="B211" s="33" t="s">
        <v>92</v>
      </c>
      <c r="C211" s="30" t="s">
        <v>90</v>
      </c>
      <c r="D211" s="40">
        <f>2</f>
        <v>2</v>
      </c>
      <c r="E211" s="32">
        <v>0</v>
      </c>
      <c r="F211" s="32">
        <f>D211*E211</f>
        <v>0</v>
      </c>
    </row>
    <row r="213" spans="2:6" ht="12.75">
      <c r="B213" s="9" t="s">
        <v>93</v>
      </c>
      <c r="E213" s="16"/>
      <c r="F213" s="60">
        <f>SUM(F209:F212)</f>
        <v>0</v>
      </c>
    </row>
    <row r="216" spans="1:6" ht="15.75">
      <c r="A216" s="34"/>
      <c r="B216" s="61" t="s">
        <v>94</v>
      </c>
      <c r="C216" s="30"/>
      <c r="D216" s="49"/>
      <c r="E216" s="50"/>
      <c r="F216" s="51">
        <f>SUM(F174+F189+F204+F213)</f>
        <v>0</v>
      </c>
    </row>
    <row r="220" spans="2:3" ht="15.75">
      <c r="B220" s="8" t="s">
        <v>95</v>
      </c>
      <c r="C220" s="22"/>
    </row>
    <row r="223" ht="12.75">
      <c r="B223" s="9" t="s">
        <v>96</v>
      </c>
    </row>
    <row r="225" spans="1:6" ht="53.25" customHeight="1">
      <c r="A225" s="34" t="s">
        <v>28</v>
      </c>
      <c r="B225" s="33" t="s">
        <v>97</v>
      </c>
      <c r="C225" s="30" t="s">
        <v>30</v>
      </c>
      <c r="D225" s="31">
        <f>8</f>
        <v>8</v>
      </c>
      <c r="E225" s="32">
        <v>0</v>
      </c>
      <c r="F225" s="32">
        <f>D225*E225</f>
        <v>0</v>
      </c>
    </row>
    <row r="227" spans="1:6" ht="30" customHeight="1">
      <c r="A227" s="34" t="s">
        <v>31</v>
      </c>
      <c r="B227" s="33" t="s">
        <v>98</v>
      </c>
      <c r="C227" s="30" t="s">
        <v>33</v>
      </c>
      <c r="D227" s="31">
        <f>10</f>
        <v>10</v>
      </c>
      <c r="E227" s="32">
        <v>0</v>
      </c>
      <c r="F227" s="32">
        <f>D227*E227</f>
        <v>0</v>
      </c>
    </row>
    <row r="229" spans="1:6" ht="25.5">
      <c r="A229" s="34" t="s">
        <v>34</v>
      </c>
      <c r="B229" s="39" t="s">
        <v>99</v>
      </c>
      <c r="C229" s="30" t="s">
        <v>30</v>
      </c>
      <c r="D229" s="31">
        <f>2.4</f>
        <v>2.4</v>
      </c>
      <c r="E229" s="32">
        <v>0</v>
      </c>
      <c r="F229" s="32">
        <f>D229*E229</f>
        <v>0</v>
      </c>
    </row>
    <row r="231" spans="1:6" ht="25.5">
      <c r="A231" s="34" t="s">
        <v>36</v>
      </c>
      <c r="B231" s="39" t="s">
        <v>100</v>
      </c>
      <c r="C231" s="30" t="s">
        <v>30</v>
      </c>
      <c r="D231" s="52">
        <f>5.6</f>
        <v>5.6</v>
      </c>
      <c r="E231" s="36">
        <v>0</v>
      </c>
      <c r="F231" s="37">
        <f>D231*E231</f>
        <v>0</v>
      </c>
    </row>
    <row r="233" spans="1:6" ht="56.25" customHeight="1">
      <c r="A233" s="34" t="s">
        <v>38</v>
      </c>
      <c r="B233" s="39" t="s">
        <v>101</v>
      </c>
      <c r="C233" s="30" t="s">
        <v>33</v>
      </c>
      <c r="D233" s="52">
        <f>20</f>
        <v>20</v>
      </c>
      <c r="E233" s="36">
        <v>0</v>
      </c>
      <c r="F233" s="37">
        <f>D233*E233</f>
        <v>0</v>
      </c>
    </row>
    <row r="235" spans="1:6" ht="54.75" customHeight="1">
      <c r="A235" s="34" t="s">
        <v>40</v>
      </c>
      <c r="B235" s="33" t="s">
        <v>102</v>
      </c>
      <c r="C235" s="30" t="s">
        <v>44</v>
      </c>
      <c r="D235" s="31">
        <f>5</f>
        <v>5</v>
      </c>
      <c r="E235" s="32">
        <v>0</v>
      </c>
      <c r="F235" s="32">
        <f>D235*E235</f>
        <v>0</v>
      </c>
    </row>
    <row r="237" spans="2:6" ht="12.75">
      <c r="B237" s="9" t="s">
        <v>103</v>
      </c>
      <c r="E237" s="16"/>
      <c r="F237" s="60">
        <f>SUM(F225:F236)</f>
        <v>0</v>
      </c>
    </row>
    <row r="240" ht="12.75">
      <c r="B240" s="9" t="s">
        <v>104</v>
      </c>
    </row>
    <row r="242" spans="1:6" ht="39.75" customHeight="1">
      <c r="A242" s="34" t="s">
        <v>63</v>
      </c>
      <c r="B242" s="33" t="s">
        <v>105</v>
      </c>
      <c r="C242" s="30" t="s">
        <v>30</v>
      </c>
      <c r="D242" s="31">
        <f>6</f>
        <v>6</v>
      </c>
      <c r="E242" s="32">
        <v>0</v>
      </c>
      <c r="F242" s="32">
        <f>D242*E242</f>
        <v>0</v>
      </c>
    </row>
    <row r="244" spans="1:6" ht="25.5">
      <c r="A244" s="34" t="s">
        <v>65</v>
      </c>
      <c r="B244" s="39" t="s">
        <v>106</v>
      </c>
      <c r="C244" s="30" t="s">
        <v>30</v>
      </c>
      <c r="D244" s="31">
        <f>1.2</f>
        <v>1.2</v>
      </c>
      <c r="E244" s="32">
        <v>0</v>
      </c>
      <c r="F244" s="32">
        <f>D244*E244</f>
        <v>0</v>
      </c>
    </row>
    <row r="246" spans="1:6" ht="25.5">
      <c r="A246" s="34" t="s">
        <v>69</v>
      </c>
      <c r="B246" s="39" t="s">
        <v>107</v>
      </c>
      <c r="C246" s="30" t="s">
        <v>30</v>
      </c>
      <c r="D246" s="52">
        <f>4.8</f>
        <v>4.8</v>
      </c>
      <c r="E246" s="36">
        <v>0</v>
      </c>
      <c r="F246" s="37">
        <f>D246*E246</f>
        <v>0</v>
      </c>
    </row>
    <row r="248" spans="1:6" ht="66" customHeight="1">
      <c r="A248" s="34" t="s">
        <v>71</v>
      </c>
      <c r="B248" s="39" t="s">
        <v>108</v>
      </c>
      <c r="C248" s="30" t="s">
        <v>33</v>
      </c>
      <c r="D248" s="52">
        <f>15</f>
        <v>15</v>
      </c>
      <c r="E248" s="36">
        <v>0</v>
      </c>
      <c r="F248" s="37">
        <f>D248*E248</f>
        <v>0</v>
      </c>
    </row>
    <row r="250" spans="2:6" ht="12.75">
      <c r="B250" s="9" t="s">
        <v>109</v>
      </c>
      <c r="E250" s="16"/>
      <c r="F250" s="60">
        <f>SUM(F242:F249)</f>
        <v>0</v>
      </c>
    </row>
    <row r="253" ht="12.75">
      <c r="B253" s="9" t="s">
        <v>110</v>
      </c>
    </row>
    <row r="255" spans="1:6" ht="30" customHeight="1">
      <c r="A255" s="34" t="s">
        <v>75</v>
      </c>
      <c r="B255" s="33" t="s">
        <v>111</v>
      </c>
      <c r="C255" s="30" t="s">
        <v>33</v>
      </c>
      <c r="D255" s="31">
        <f>10</f>
        <v>10</v>
      </c>
      <c r="E255" s="32">
        <v>0</v>
      </c>
      <c r="F255" s="32">
        <f>D255*E255</f>
        <v>0</v>
      </c>
    </row>
    <row r="257" spans="1:6" ht="39.75" customHeight="1">
      <c r="A257" s="34" t="s">
        <v>77</v>
      </c>
      <c r="B257" s="33" t="s">
        <v>112</v>
      </c>
      <c r="C257" s="30" t="s">
        <v>30</v>
      </c>
      <c r="D257" s="31">
        <f>6.4</f>
        <v>6.4</v>
      </c>
      <c r="E257" s="32">
        <v>0</v>
      </c>
      <c r="F257" s="32">
        <f>D257*E257</f>
        <v>0</v>
      </c>
    </row>
    <row r="259" spans="1:6" ht="25.5">
      <c r="A259" s="34" t="s">
        <v>80</v>
      </c>
      <c r="B259" s="39" t="s">
        <v>113</v>
      </c>
      <c r="C259" s="30" t="s">
        <v>33</v>
      </c>
      <c r="D259" s="31">
        <f>16</f>
        <v>16</v>
      </c>
      <c r="E259" s="32">
        <v>0</v>
      </c>
      <c r="F259" s="32">
        <f>D259*E259</f>
        <v>0</v>
      </c>
    </row>
    <row r="261" spans="1:6" ht="25.5">
      <c r="A261" s="34" t="s">
        <v>82</v>
      </c>
      <c r="B261" s="39" t="s">
        <v>114</v>
      </c>
      <c r="C261" s="30" t="s">
        <v>33</v>
      </c>
      <c r="D261" s="31">
        <f>16</f>
        <v>16</v>
      </c>
      <c r="E261" s="32">
        <v>0</v>
      </c>
      <c r="F261" s="32">
        <f>D261*E261</f>
        <v>0</v>
      </c>
    </row>
    <row r="263" spans="1:6" ht="38.25">
      <c r="A263" s="34" t="s">
        <v>115</v>
      </c>
      <c r="B263" s="39" t="s">
        <v>116</v>
      </c>
      <c r="C263" s="30" t="s">
        <v>52</v>
      </c>
      <c r="D263" s="31">
        <f>1</f>
        <v>1</v>
      </c>
      <c r="E263" s="32">
        <v>0</v>
      </c>
      <c r="F263" s="32">
        <f>D263*E263</f>
        <v>0</v>
      </c>
    </row>
    <row r="265" spans="1:6" ht="25.5">
      <c r="A265" s="34" t="s">
        <v>117</v>
      </c>
      <c r="B265" s="39" t="s">
        <v>118</v>
      </c>
      <c r="C265" s="30" t="s">
        <v>30</v>
      </c>
      <c r="D265" s="52">
        <f>6.4</f>
        <v>6.4</v>
      </c>
      <c r="E265" s="36">
        <v>0</v>
      </c>
      <c r="F265" s="37">
        <f>D265*E265</f>
        <v>0</v>
      </c>
    </row>
    <row r="267" spans="1:6" ht="54.75" customHeight="1">
      <c r="A267" s="34" t="s">
        <v>119</v>
      </c>
      <c r="B267" s="33" t="s">
        <v>102</v>
      </c>
      <c r="C267" s="30" t="s">
        <v>44</v>
      </c>
      <c r="D267" s="31">
        <f>4</f>
        <v>4</v>
      </c>
      <c r="E267" s="32">
        <v>0</v>
      </c>
      <c r="F267" s="32">
        <f>D267*E267</f>
        <v>0</v>
      </c>
    </row>
    <row r="269" spans="2:6" ht="12.75">
      <c r="B269" s="9" t="s">
        <v>120</v>
      </c>
      <c r="E269" s="16"/>
      <c r="F269" s="60">
        <f>SUM(F255:F268)</f>
        <v>0</v>
      </c>
    </row>
    <row r="276" ht="12.75">
      <c r="B276" s="9" t="s">
        <v>121</v>
      </c>
    </row>
    <row r="278" spans="1:6" ht="77.25" customHeight="1">
      <c r="A278" s="34" t="s">
        <v>88</v>
      </c>
      <c r="B278" s="33" t="s">
        <v>122</v>
      </c>
      <c r="C278" s="30" t="s">
        <v>52</v>
      </c>
      <c r="D278" s="31">
        <f>1</f>
        <v>1</v>
      </c>
      <c r="E278" s="32">
        <v>0</v>
      </c>
      <c r="F278" s="32">
        <f>D278*E278</f>
        <v>0</v>
      </c>
    </row>
    <row r="280" spans="2:6" ht="12.75">
      <c r="B280" s="9" t="s">
        <v>123</v>
      </c>
      <c r="E280" s="16"/>
      <c r="F280" s="60">
        <f>SUM(F278:F279)</f>
        <v>0</v>
      </c>
    </row>
    <row r="283" spans="1:6" ht="15.75">
      <c r="A283" s="34"/>
      <c r="B283" s="61" t="s">
        <v>124</v>
      </c>
      <c r="C283" s="30"/>
      <c r="D283" s="49"/>
      <c r="E283" s="50"/>
      <c r="F283" s="51">
        <f>SUM(F237+F250+F269+F280)</f>
        <v>0</v>
      </c>
    </row>
    <row r="286" spans="1:6" ht="15.75">
      <c r="A286" s="25"/>
      <c r="B286" s="27" t="s">
        <v>125</v>
      </c>
      <c r="C286" s="25"/>
      <c r="D286" s="47"/>
      <c r="E286" s="47"/>
      <c r="F286" s="48">
        <f>F216+F283</f>
        <v>0</v>
      </c>
    </row>
  </sheetData>
  <sheetProtection selectLockedCells="1" selectUnlockedCells="1"/>
  <printOptions/>
  <pageMargins left="0.9451388888888889" right="0.3541666666666667" top="0.5902777777777778" bottom="0.39375" header="0.5118055555555555" footer="0.5118055555555555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modified xsi:type="dcterms:W3CDTF">2023-03-20T09:16:23Z</dcterms:modified>
  <cp:category/>
  <cp:version/>
  <cp:contentType/>
  <cp:contentStatus/>
</cp:coreProperties>
</file>